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letto\Desktop\certificates\"/>
    </mc:Choice>
  </mc:AlternateContent>
  <xr:revisionPtr revIDLastSave="0" documentId="13_ncr:1_{426CD0C6-3867-4580-AB71-5D9A29405C22}" xr6:coauthVersionLast="45" xr6:coauthVersionMax="45" xr10:uidLastSave="{00000000-0000-0000-0000-000000000000}"/>
  <bookViews>
    <workbookView xWindow="-110" yWindow="-110" windowWidth="19420" windowHeight="10420" xr2:uid="{7C4772D6-3840-43BF-A7DE-6E295C581E9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J7" i="1"/>
  <c r="J8" i="1"/>
  <c r="J9" i="1"/>
  <c r="J10" i="1"/>
  <c r="J11" i="1"/>
  <c r="J12" i="1"/>
  <c r="J13" i="1"/>
  <c r="J14" i="1"/>
  <c r="J15" i="1"/>
  <c r="J16" i="1"/>
  <c r="J17" i="1"/>
  <c r="J18" i="1"/>
  <c r="J6" i="1"/>
  <c r="C27" i="1" l="1"/>
  <c r="C28" i="1" s="1"/>
  <c r="I7" i="1"/>
  <c r="I8" i="1"/>
  <c r="I9" i="1"/>
  <c r="I10" i="1"/>
  <c r="I11" i="1"/>
  <c r="I12" i="1"/>
  <c r="I13" i="1"/>
  <c r="I14" i="1"/>
  <c r="I15" i="1"/>
  <c r="I16" i="1"/>
  <c r="I17" i="1"/>
  <c r="I18" i="1"/>
  <c r="I6" i="1"/>
  <c r="D25" i="1"/>
  <c r="D22" i="1" l="1"/>
  <c r="C23" i="1" s="1"/>
  <c r="C24" i="1" s="1"/>
  <c r="D21" i="1"/>
  <c r="C20" i="1"/>
  <c r="C19" i="1"/>
  <c r="C11" i="1"/>
  <c r="D11" i="1" s="1"/>
  <c r="C16" i="1"/>
  <c r="D16" i="1" s="1"/>
  <c r="C6" i="1"/>
  <c r="F6" i="1"/>
  <c r="G6" i="1" s="1"/>
  <c r="F18" i="1" l="1"/>
  <c r="G18" i="1" s="1"/>
  <c r="F10" i="1"/>
  <c r="G10" i="1" s="1"/>
  <c r="D6" i="1"/>
  <c r="H6" i="1" s="1"/>
  <c r="C26" i="1"/>
  <c r="C15" i="1"/>
  <c r="D15" i="1" s="1"/>
  <c r="C9" i="1"/>
  <c r="D9" i="1" s="1"/>
  <c r="F17" i="1"/>
  <c r="G17" i="1" s="1"/>
  <c r="F9" i="1"/>
  <c r="G9" i="1" s="1"/>
  <c r="C13" i="1"/>
  <c r="D13" i="1" s="1"/>
  <c r="C8" i="1"/>
  <c r="D8" i="1" s="1"/>
  <c r="F14" i="1"/>
  <c r="G14" i="1" s="1"/>
  <c r="C17" i="1"/>
  <c r="D17" i="1" s="1"/>
  <c r="H17" i="1" s="1"/>
  <c r="C12" i="1"/>
  <c r="D12" i="1" s="1"/>
  <c r="C18" i="1"/>
  <c r="D18" i="1" s="1"/>
  <c r="H18" i="1" s="1"/>
  <c r="F13" i="1"/>
  <c r="G13" i="1" s="1"/>
  <c r="H16" i="1"/>
  <c r="F16" i="1"/>
  <c r="G16" i="1" s="1"/>
  <c r="F12" i="1"/>
  <c r="G12" i="1" s="1"/>
  <c r="H12" i="1" s="1"/>
  <c r="F8" i="1"/>
  <c r="G8" i="1" s="1"/>
  <c r="H8" i="1" s="1"/>
  <c r="C7" i="1"/>
  <c r="D7" i="1" s="1"/>
  <c r="C14" i="1"/>
  <c r="D14" i="1" s="1"/>
  <c r="C10" i="1"/>
  <c r="D10" i="1" s="1"/>
  <c r="H10" i="1" s="1"/>
  <c r="F7" i="1"/>
  <c r="G7" i="1" s="1"/>
  <c r="F15" i="1"/>
  <c r="G15" i="1" s="1"/>
  <c r="H15" i="1" s="1"/>
  <c r="F11" i="1"/>
  <c r="G11" i="1" s="1"/>
  <c r="H11" i="1" s="1"/>
  <c r="H9" i="1" l="1"/>
  <c r="H14" i="1"/>
  <c r="H7" i="1"/>
  <c r="H13" i="1"/>
  <c r="C21" i="1"/>
  <c r="C22" i="1" l="1"/>
  <c r="D27" i="1" s="1"/>
  <c r="C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Daniletto</author>
  </authors>
  <commentList>
    <comment ref="C26" authorId="0" shapeId="0" xr:uid="{915E0046-E99D-4A9D-AFDB-4CA94238ACD3}">
      <text>
        <r>
          <rPr>
            <b/>
            <sz val="9"/>
            <color indexed="81"/>
            <rFont val="Tahoma"/>
            <family val="2"/>
          </rPr>
          <t>Daniletto: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<sst xmlns="http://schemas.openxmlformats.org/spreadsheetml/2006/main" count="22" uniqueCount="22">
  <si>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Covarianza</t>
  </si>
  <si>
    <t>Mese</t>
  </si>
  <si>
    <t>Rend Fondo</t>
  </si>
  <si>
    <t>Media Rend. fondo</t>
  </si>
  <si>
    <t>Differenza Fondo</t>
  </si>
  <si>
    <t>Rend indice</t>
  </si>
  <si>
    <t>Media Rend Indice</t>
  </si>
  <si>
    <t>Differenza indice</t>
  </si>
  <si>
    <t>Diff x Diff</t>
  </si>
  <si>
    <t>Dev std fondo</t>
  </si>
  <si>
    <t>Dev std indice</t>
  </si>
  <si>
    <t>Correlazione</t>
  </si>
  <si>
    <t>R^2</t>
  </si>
  <si>
    <t>1 - R^2</t>
  </si>
  <si>
    <t>Beta</t>
  </si>
  <si>
    <t>Alfa</t>
  </si>
  <si>
    <t>Tracking Risk</t>
  </si>
  <si>
    <t>Covarianza, correlazione, R^2, CAPM e Tracking Risk</t>
  </si>
  <si>
    <t>Tracking Risk ann</t>
  </si>
  <si>
    <t>Rel tracking risk</t>
  </si>
  <si>
    <t>Rend fondo/Rend indice</t>
  </si>
  <si>
    <t xml:space="preserve"> Rend Fondo - Rend mercato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</si>
</sst>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%"/>
    <numFmt numFmtId="165" formatCode="0.00000"/>
    <numFmt numFmtId="166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166" fontId="1" fillId="4" borderId="1" xfId="0" applyNumberFormat="1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4" fontId="5" fillId="4" borderId="0" xfId="1" applyNumberFormat="1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vertical="center"/>
    </xf>
    <xf numFmtId="165" fontId="5" fillId="4" borderId="1" xfId="1" applyNumberFormat="1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C9DB6-6FE7-434D-8146-C706EE503AAB}">
  <dimension ref="A1:N29"/>
  <sheetViews>
    <sheetView tabSelected="1" topLeftCell="A9" workbookViewId="0">
      <selection activeCell="C26" sqref="C26"/>
    </sheetView>
  </sheetViews>
  <sheetFormatPr defaultRowHeight="14.5" x14ac:dyDescent="0.35"/>
  <cols>
    <col min="3" max="3" width="12.7265625" style="8" customWidth="1"/>
    <col min="4" max="4" width="10.36328125" customWidth="1"/>
    <col min="5" max="5" width="9" bestFit="1" customWidth="1"/>
    <col min="6" max="6" width="12.08984375" customWidth="1"/>
    <col min="7" max="7" width="10.08984375" customWidth="1"/>
    <col min="8" max="8" width="9.81640625" customWidth="1"/>
    <col min="9" max="9" width="15.81640625" customWidth="1"/>
    <col min="10" max="10" width="15.453125" customWidth="1"/>
  </cols>
  <sheetData>
    <row r="1" spans="1:14" ht="14.5" customHeight="1" x14ac:dyDescent="0.3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4.5" customHeigh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4.5" customHeigh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35">
      <c r="A4" s="19" t="s">
        <v>1</v>
      </c>
      <c r="B4" s="19" t="s">
        <v>2</v>
      </c>
      <c r="C4" s="20" t="s">
        <v>3</v>
      </c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21</v>
      </c>
      <c r="J4" s="19" t="s">
        <v>20</v>
      </c>
    </row>
    <row r="5" spans="1:14" ht="21.5" customHeight="1" x14ac:dyDescent="0.35">
      <c r="A5" s="19"/>
      <c r="B5" s="19"/>
      <c r="C5" s="20"/>
      <c r="D5" s="19"/>
      <c r="E5" s="19"/>
      <c r="F5" s="19"/>
      <c r="G5" s="19"/>
      <c r="H5" s="19"/>
      <c r="I5" s="19"/>
      <c r="J5" s="19"/>
    </row>
    <row r="6" spans="1:14" x14ac:dyDescent="0.35">
      <c r="A6" s="2">
        <v>1</v>
      </c>
      <c r="B6" s="3">
        <v>7.0000000000000007E-2</v>
      </c>
      <c r="C6" s="4">
        <f>AVERAGE(B6:B18)</f>
        <v>2.3538461538461543E-2</v>
      </c>
      <c r="D6" s="4">
        <f>B6-C6</f>
        <v>4.6461538461538464E-2</v>
      </c>
      <c r="E6" s="5">
        <v>5.7599999999999998E-2</v>
      </c>
      <c r="F6" s="4">
        <f>AVERAGE(E6:E18)</f>
        <v>1.9830769230769228E-2</v>
      </c>
      <c r="G6" s="4">
        <f>E6-F6</f>
        <v>3.776923076923077E-2</v>
      </c>
      <c r="H6" s="6">
        <f>D6*G6</f>
        <v>1.7548165680473374E-3</v>
      </c>
      <c r="I6" s="11">
        <f>B6-E6</f>
        <v>1.2400000000000008E-2</v>
      </c>
      <c r="J6" s="24">
        <f>B6/E6</f>
        <v>1.2152777777777779</v>
      </c>
    </row>
    <row r="7" spans="1:14" x14ac:dyDescent="0.35">
      <c r="A7" s="2">
        <v>2</v>
      </c>
      <c r="B7" s="3">
        <v>0.05</v>
      </c>
      <c r="C7" s="4">
        <f>$C$6</f>
        <v>2.3538461538461543E-2</v>
      </c>
      <c r="D7" s="4">
        <f t="shared" ref="D7:D18" si="0">B7-C7</f>
        <v>2.646153846153846E-2</v>
      </c>
      <c r="E7" s="5">
        <v>4.1799999999999997E-2</v>
      </c>
      <c r="F7" s="4">
        <f>$F$6</f>
        <v>1.9830769230769228E-2</v>
      </c>
      <c r="G7" s="4">
        <f t="shared" ref="G7:G18" si="1">E7-F7</f>
        <v>2.1969230769230769E-2</v>
      </c>
      <c r="H7" s="6">
        <f>D7*G7</f>
        <v>5.8133964497041415E-4</v>
      </c>
      <c r="I7" s="11">
        <f t="shared" ref="I7:I18" si="2">B7-E7</f>
        <v>8.2000000000000059E-3</v>
      </c>
      <c r="J7" s="24">
        <f t="shared" ref="J7:J18" si="3">B7/E7</f>
        <v>1.196172248803828</v>
      </c>
    </row>
    <row r="8" spans="1:14" x14ac:dyDescent="0.35">
      <c r="A8" s="2">
        <v>3</v>
      </c>
      <c r="B8" s="3">
        <v>-0.04</v>
      </c>
      <c r="C8" s="4">
        <f t="shared" ref="C8:C17" si="4">$C$6</f>
        <v>2.3538461538461543E-2</v>
      </c>
      <c r="D8" s="4">
        <f t="shared" si="0"/>
        <v>-6.3538461538461544E-2</v>
      </c>
      <c r="E8" s="5">
        <v>-3.1099999999999999E-2</v>
      </c>
      <c r="F8" s="4">
        <f t="shared" ref="F8:F18" si="5">$F$6</f>
        <v>1.9830769230769228E-2</v>
      </c>
      <c r="G8" s="4">
        <f t="shared" si="1"/>
        <v>-5.0930769230769224E-2</v>
      </c>
      <c r="H8" s="6">
        <f t="shared" ref="H8:H18" si="6">D8*G8</f>
        <v>3.2360627218934908E-3</v>
      </c>
      <c r="I8" s="11">
        <f t="shared" si="2"/>
        <v>-8.9000000000000017E-3</v>
      </c>
      <c r="J8" s="24">
        <f t="shared" si="3"/>
        <v>1.2861736334405145</v>
      </c>
    </row>
    <row r="9" spans="1:14" x14ac:dyDescent="0.35">
      <c r="A9" s="2">
        <v>4</v>
      </c>
      <c r="B9" s="5">
        <v>4.4999999999999998E-2</v>
      </c>
      <c r="C9" s="4">
        <f t="shared" si="4"/>
        <v>2.3538461538461543E-2</v>
      </c>
      <c r="D9" s="4">
        <f t="shared" si="0"/>
        <v>2.1461538461538456E-2</v>
      </c>
      <c r="E9" s="3">
        <v>0.04</v>
      </c>
      <c r="F9" s="4">
        <f t="shared" si="5"/>
        <v>1.9830769230769228E-2</v>
      </c>
      <c r="G9" s="4">
        <f t="shared" si="1"/>
        <v>2.0169230769230773E-2</v>
      </c>
      <c r="H9" s="6">
        <f t="shared" si="6"/>
        <v>4.3286272189349106E-4</v>
      </c>
      <c r="I9" s="11">
        <f t="shared" si="2"/>
        <v>4.9999999999999975E-3</v>
      </c>
      <c r="J9" s="24">
        <f t="shared" si="3"/>
        <v>1.125</v>
      </c>
    </row>
    <row r="10" spans="1:14" x14ac:dyDescent="0.35">
      <c r="A10" s="2">
        <v>5</v>
      </c>
      <c r="B10" s="3">
        <v>0.04</v>
      </c>
      <c r="C10" s="4">
        <f t="shared" si="4"/>
        <v>2.3538461538461543E-2</v>
      </c>
      <c r="D10" s="4">
        <f t="shared" si="0"/>
        <v>1.6461538461538458E-2</v>
      </c>
      <c r="E10" s="5">
        <v>3.8699999999999998E-2</v>
      </c>
      <c r="F10" s="4">
        <f t="shared" si="5"/>
        <v>1.9830769230769228E-2</v>
      </c>
      <c r="G10" s="4">
        <f t="shared" si="1"/>
        <v>1.886923076923077E-2</v>
      </c>
      <c r="H10" s="6">
        <f t="shared" si="6"/>
        <v>3.1061656804733725E-4</v>
      </c>
      <c r="I10" s="11">
        <f t="shared" si="2"/>
        <v>1.3000000000000025E-3</v>
      </c>
      <c r="J10" s="24">
        <f t="shared" si="3"/>
        <v>1.03359173126615</v>
      </c>
    </row>
    <row r="11" spans="1:14" x14ac:dyDescent="0.35">
      <c r="A11" s="2">
        <v>6</v>
      </c>
      <c r="B11" s="3">
        <v>-0.03</v>
      </c>
      <c r="C11" s="4">
        <f t="shared" si="4"/>
        <v>2.3538461538461543E-2</v>
      </c>
      <c r="D11" s="4">
        <f t="shared" si="0"/>
        <v>-5.3538461538461542E-2</v>
      </c>
      <c r="E11" s="5">
        <v>-2.3599999999999999E-2</v>
      </c>
      <c r="F11" s="4">
        <f t="shared" si="5"/>
        <v>1.9830769230769228E-2</v>
      </c>
      <c r="G11" s="4">
        <f t="shared" si="1"/>
        <v>-4.3430769230769231E-2</v>
      </c>
      <c r="H11" s="6">
        <f t="shared" si="6"/>
        <v>2.3252165680473376E-3</v>
      </c>
      <c r="I11" s="11">
        <f t="shared" si="2"/>
        <v>-6.3999999999999994E-3</v>
      </c>
      <c r="J11" s="24">
        <f t="shared" si="3"/>
        <v>1.271186440677966</v>
      </c>
    </row>
    <row r="12" spans="1:14" x14ac:dyDescent="0.35">
      <c r="A12" s="2">
        <v>7</v>
      </c>
      <c r="B12" s="3">
        <v>0.08</v>
      </c>
      <c r="C12" s="4">
        <f t="shared" si="4"/>
        <v>2.3538461538461543E-2</v>
      </c>
      <c r="D12" s="4">
        <f t="shared" si="0"/>
        <v>5.6461538461538459E-2</v>
      </c>
      <c r="E12" s="5">
        <v>5.5500000000000001E-2</v>
      </c>
      <c r="F12" s="4">
        <f t="shared" si="5"/>
        <v>1.9830769230769228E-2</v>
      </c>
      <c r="G12" s="4">
        <f t="shared" si="1"/>
        <v>3.5669230769230773E-2</v>
      </c>
      <c r="H12" s="6">
        <f t="shared" si="6"/>
        <v>2.0139396449704145E-3</v>
      </c>
      <c r="I12" s="11">
        <f t="shared" si="2"/>
        <v>2.4500000000000001E-2</v>
      </c>
      <c r="J12" s="24">
        <f t="shared" si="3"/>
        <v>1.4414414414414414</v>
      </c>
    </row>
    <row r="13" spans="1:14" x14ac:dyDescent="0.35">
      <c r="A13" s="2">
        <v>8</v>
      </c>
      <c r="B13" s="5">
        <v>1E-3</v>
      </c>
      <c r="C13" s="4">
        <f t="shared" si="4"/>
        <v>2.3538461538461543E-2</v>
      </c>
      <c r="D13" s="4">
        <f t="shared" si="0"/>
        <v>-2.2538461538461542E-2</v>
      </c>
      <c r="E13" s="5">
        <v>-3.1199999999999999E-2</v>
      </c>
      <c r="F13" s="4">
        <f t="shared" si="5"/>
        <v>1.9830769230769228E-2</v>
      </c>
      <c r="G13" s="4">
        <f t="shared" si="1"/>
        <v>-5.1030769230769227E-2</v>
      </c>
      <c r="H13" s="10">
        <f t="shared" si="6"/>
        <v>1.1501550295857988E-3</v>
      </c>
      <c r="I13" s="11">
        <f t="shared" si="2"/>
        <v>3.2199999999999999E-2</v>
      </c>
      <c r="J13" s="24">
        <f t="shared" si="3"/>
        <v>-3.2051282051282055E-2</v>
      </c>
    </row>
    <row r="14" spans="1:14" x14ac:dyDescent="0.35">
      <c r="A14" s="2">
        <v>9</v>
      </c>
      <c r="B14" s="3">
        <v>0.01</v>
      </c>
      <c r="C14" s="4">
        <f t="shared" si="4"/>
        <v>2.3538461538461543E-2</v>
      </c>
      <c r="D14" s="4">
        <f t="shared" si="0"/>
        <v>-1.3538461538461543E-2</v>
      </c>
      <c r="E14" s="5">
        <v>-5.0000000000000001E-3</v>
      </c>
      <c r="F14" s="4">
        <f t="shared" si="5"/>
        <v>1.9830769230769228E-2</v>
      </c>
      <c r="G14" s="4">
        <f t="shared" si="1"/>
        <v>-2.4830769230769229E-2</v>
      </c>
      <c r="H14" s="6">
        <f t="shared" si="6"/>
        <v>3.361704142011835E-4</v>
      </c>
      <c r="I14" s="11">
        <f t="shared" si="2"/>
        <v>1.4999999999999999E-2</v>
      </c>
      <c r="J14" s="24">
        <f t="shared" si="3"/>
        <v>-2</v>
      </c>
    </row>
    <row r="15" spans="1:14" x14ac:dyDescent="0.35">
      <c r="A15" s="2">
        <v>10</v>
      </c>
      <c r="B15" s="3">
        <v>-0.05</v>
      </c>
      <c r="C15" s="4">
        <f t="shared" si="4"/>
        <v>2.3538461538461543E-2</v>
      </c>
      <c r="D15" s="4">
        <f t="shared" si="0"/>
        <v>-7.3538461538461553E-2</v>
      </c>
      <c r="E15" s="5">
        <v>-2.7400000000000001E-2</v>
      </c>
      <c r="F15" s="4">
        <f t="shared" si="5"/>
        <v>1.9830769230769228E-2</v>
      </c>
      <c r="G15" s="4">
        <f t="shared" si="1"/>
        <v>-4.7230769230769229E-2</v>
      </c>
      <c r="H15" s="6">
        <f t="shared" si="6"/>
        <v>3.4732781065088762E-3</v>
      </c>
      <c r="I15" s="11">
        <f t="shared" si="2"/>
        <v>-2.2600000000000002E-2</v>
      </c>
      <c r="J15" s="24">
        <f t="shared" si="3"/>
        <v>1.8248175182481752</v>
      </c>
    </row>
    <row r="16" spans="1:14" x14ac:dyDescent="0.35">
      <c r="A16" s="2">
        <v>11</v>
      </c>
      <c r="B16" s="3">
        <v>0.02</v>
      </c>
      <c r="C16" s="4">
        <f t="shared" si="4"/>
        <v>2.3538461538461543E-2</v>
      </c>
      <c r="D16" s="4">
        <f t="shared" si="0"/>
        <v>-3.5384615384615424E-3</v>
      </c>
      <c r="E16" s="5">
        <v>6.3299999999999995E-2</v>
      </c>
      <c r="F16" s="4">
        <f t="shared" si="5"/>
        <v>1.9830769230769228E-2</v>
      </c>
      <c r="G16" s="4">
        <f t="shared" si="1"/>
        <v>4.3469230769230767E-2</v>
      </c>
      <c r="H16" s="6">
        <f t="shared" si="6"/>
        <v>-1.5381420118343211E-4</v>
      </c>
      <c r="I16" s="11">
        <f t="shared" si="2"/>
        <v>-4.3299999999999991E-2</v>
      </c>
      <c r="J16" s="24">
        <f t="shared" si="3"/>
        <v>0.31595576619273302</v>
      </c>
    </row>
    <row r="17" spans="1:10" x14ac:dyDescent="0.35">
      <c r="A17" s="2">
        <v>12</v>
      </c>
      <c r="B17" s="3">
        <v>0.04</v>
      </c>
      <c r="C17" s="4">
        <f t="shared" si="4"/>
        <v>2.3538461538461543E-2</v>
      </c>
      <c r="D17" s="4">
        <f t="shared" si="0"/>
        <v>1.6461538461538458E-2</v>
      </c>
      <c r="E17" s="5">
        <v>2.0299999999999999E-2</v>
      </c>
      <c r="F17" s="4">
        <f t="shared" si="5"/>
        <v>1.9830769230769228E-2</v>
      </c>
      <c r="G17" s="4">
        <f t="shared" si="1"/>
        <v>4.6923076923077039E-4</v>
      </c>
      <c r="H17" s="6">
        <f t="shared" si="6"/>
        <v>7.7242603550296031E-6</v>
      </c>
      <c r="I17" s="11">
        <f t="shared" si="2"/>
        <v>1.9700000000000002E-2</v>
      </c>
      <c r="J17" s="24">
        <f t="shared" si="3"/>
        <v>1.9704433497536948</v>
      </c>
    </row>
    <row r="18" spans="1:10" x14ac:dyDescent="0.35">
      <c r="A18" s="2">
        <v>13</v>
      </c>
      <c r="B18" s="3">
        <v>7.0000000000000007E-2</v>
      </c>
      <c r="C18" s="4">
        <f>$C$6</f>
        <v>2.3538461538461543E-2</v>
      </c>
      <c r="D18" s="4">
        <f t="shared" si="0"/>
        <v>4.6461538461538464E-2</v>
      </c>
      <c r="E18" s="5">
        <v>5.8900000000000001E-2</v>
      </c>
      <c r="F18" s="4">
        <f t="shared" si="5"/>
        <v>1.9830769230769228E-2</v>
      </c>
      <c r="G18" s="4">
        <f t="shared" si="1"/>
        <v>3.9069230769230773E-2</v>
      </c>
      <c r="H18" s="6">
        <f t="shared" si="6"/>
        <v>1.8152165680473376E-3</v>
      </c>
      <c r="I18" s="11">
        <f t="shared" si="2"/>
        <v>1.1100000000000006E-2</v>
      </c>
      <c r="J18" s="24">
        <f t="shared" si="3"/>
        <v>1.1884550084889645</v>
      </c>
    </row>
    <row r="19" spans="1:10" x14ac:dyDescent="0.35">
      <c r="A19" s="17" t="s">
        <v>9</v>
      </c>
      <c r="B19" s="17"/>
      <c r="C19" s="4">
        <f>_xlfn.STDEV.P(B6:B18)</f>
        <v>4.1345849730545253E-2</v>
      </c>
      <c r="D19" s="12"/>
      <c r="E19" s="1"/>
      <c r="F19" s="1"/>
      <c r="G19" s="1"/>
      <c r="H19" s="1"/>
    </row>
    <row r="20" spans="1:10" x14ac:dyDescent="0.35">
      <c r="A20" s="17" t="s">
        <v>10</v>
      </c>
      <c r="B20" s="17"/>
      <c r="C20" s="4">
        <f>_xlfn.STDEV.P(E6:E18)</f>
        <v>3.6471408920400288E-2</v>
      </c>
      <c r="D20" s="12"/>
      <c r="E20" s="1"/>
      <c r="F20" s="1"/>
      <c r="G20" s="1"/>
      <c r="H20" s="1"/>
    </row>
    <row r="21" spans="1:10" x14ac:dyDescent="0.35">
      <c r="A21" s="17" t="s">
        <v>0</v>
      </c>
      <c r="B21" s="17"/>
      <c r="C21" s="6">
        <f>SUM(H6:H18)/COUNT(A6:A18)</f>
        <v>1.32950650887574E-3</v>
      </c>
      <c r="D21" s="6">
        <f>_xlfn.COVARIANCE.P(B6:B18,E6:E18)</f>
        <v>1.32950650887574E-3</v>
      </c>
      <c r="E21" s="1"/>
      <c r="F21" s="1"/>
      <c r="G21" s="1"/>
      <c r="H21" s="1"/>
    </row>
    <row r="22" spans="1:10" x14ac:dyDescent="0.35">
      <c r="A22" s="17" t="s">
        <v>11</v>
      </c>
      <c r="B22" s="17"/>
      <c r="C22" s="6">
        <f>C21/(C19*C20)</f>
        <v>0.88166988141973901</v>
      </c>
      <c r="D22" s="6">
        <f>CORREL(B6:B18,E6:E18)</f>
        <v>0.88166988141973912</v>
      </c>
      <c r="E22" s="1"/>
      <c r="F22" s="1"/>
      <c r="G22" s="1"/>
      <c r="H22" s="1"/>
    </row>
    <row r="23" spans="1:10" x14ac:dyDescent="0.35">
      <c r="A23" s="17" t="s">
        <v>12</v>
      </c>
      <c r="B23" s="17"/>
      <c r="C23" s="4">
        <f>D22^2</f>
        <v>0.77734177980269681</v>
      </c>
      <c r="D23" s="12"/>
      <c r="E23" s="1"/>
      <c r="F23" s="1"/>
      <c r="G23" s="1"/>
      <c r="H23" s="1"/>
    </row>
    <row r="24" spans="1:10" x14ac:dyDescent="0.35">
      <c r="A24" s="21" t="s">
        <v>13</v>
      </c>
      <c r="B24" s="21"/>
      <c r="C24" s="13">
        <f>1-C23</f>
        <v>0.22265822019730319</v>
      </c>
      <c r="D24" s="14"/>
    </row>
    <row r="25" spans="1:10" x14ac:dyDescent="0.35">
      <c r="A25" s="22" t="s">
        <v>14</v>
      </c>
      <c r="B25" s="22"/>
      <c r="C25" s="15">
        <f>C21/C20^2</f>
        <v>0.99950595571146061</v>
      </c>
      <c r="D25" s="15">
        <f>LINEST(B6:B18,E6:E18)</f>
        <v>0.99950595571146084</v>
      </c>
    </row>
    <row r="26" spans="1:10" x14ac:dyDescent="0.35">
      <c r="A26" s="22" t="s">
        <v>15</v>
      </c>
      <c r="B26" s="22"/>
      <c r="C26" s="25">
        <f>C6-(D25*F6)</f>
        <v>3.7174895859681152E-3</v>
      </c>
      <c r="D26" s="14"/>
    </row>
    <row r="27" spans="1:10" x14ac:dyDescent="0.35">
      <c r="A27" s="22" t="s">
        <v>16</v>
      </c>
      <c r="B27" s="22"/>
      <c r="C27" s="13">
        <f>_xlfn.STDEV.P(I6:I18)</f>
        <v>1.9509739640200283E-2</v>
      </c>
      <c r="D27" s="16">
        <f>_xlfn.STDEV.P(B6:B18)*SQRT(1-C22^2)</f>
        <v>1.9509731319584462E-2</v>
      </c>
    </row>
    <row r="28" spans="1:10" x14ac:dyDescent="0.35">
      <c r="A28" s="17" t="s">
        <v>18</v>
      </c>
      <c r="B28" s="17"/>
      <c r="C28" s="13">
        <f>C27*SQRT(12)</f>
        <v>6.7583720598534874E-2</v>
      </c>
      <c r="D28" s="9"/>
    </row>
    <row r="29" spans="1:10" x14ac:dyDescent="0.35">
      <c r="A29" s="22" t="s">
        <v>19</v>
      </c>
      <c r="B29" s="22"/>
      <c r="C29" s="23">
        <f>_xlfn.STDEV.P(J6:J18)</f>
        <v>0.98208551970621305</v>
      </c>
      <c r="D29" s="9"/>
    </row>
  </sheetData>
  <mergeCells count="22">
    <mergeCell ref="J4:J5"/>
    <mergeCell ref="A20:B20"/>
    <mergeCell ref="A21:B21"/>
    <mergeCell ref="A22:B22"/>
    <mergeCell ref="A23:B23"/>
    <mergeCell ref="A29:B29"/>
    <mergeCell ref="A28:B28"/>
    <mergeCell ref="A1:N2"/>
    <mergeCell ref="A4:A5"/>
    <mergeCell ref="B4:B5"/>
    <mergeCell ref="C4:C5"/>
    <mergeCell ref="D4:D5"/>
    <mergeCell ref="E4:E5"/>
    <mergeCell ref="F4:F5"/>
    <mergeCell ref="G4:G5"/>
    <mergeCell ref="H4:H5"/>
    <mergeCell ref="A24:B24"/>
    <mergeCell ref="A25:B25"/>
    <mergeCell ref="A26:B26"/>
    <mergeCell ref="A27:B27"/>
    <mergeCell ref="I4:I5"/>
    <mergeCell ref="A19:B19"/>
  </mergeCells>
  <pageMargins left="0.7" right="0.7" top="0.75" bottom="0.75" header="0.3" footer="0.3"/>
  <pageSetup paperSize="9"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Daniletto</dc:creator>
  <cp:lastModifiedBy>Daniletto</cp:lastModifiedBy>
  <dcterms:created xsi:type="dcterms:W3CDTF">2020-06-12T07:39:13Z</dcterms:created>
  <dcterms:modified xsi:type="dcterms:W3CDTF">2020-06-14T18:09:32Z</dcterms:modified>
</cp:coreProperties>
</file>