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certificates\finanza\"/>
    </mc:Choice>
  </mc:AlternateContent>
  <xr:revisionPtr revIDLastSave="0" documentId="13_ncr:1_{01729A30-3961-4772-AC09-A6D57D728FA2}" xr6:coauthVersionLast="45" xr6:coauthVersionMax="45" xr10:uidLastSave="{00000000-0000-0000-0000-000000000000}"/>
  <bookViews>
    <workbookView xWindow="-110" yWindow="-110" windowWidth="19420" windowHeight="10420" activeTab="1" xr2:uid="{6A6C5EC1-6E57-4F93-80A3-1DFB10C66CE5}"/>
  </bookViews>
  <sheets>
    <sheet name="Foglio1" sheetId="1" r:id="rId1"/>
    <sheet name="Foglio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2" l="1"/>
  <c r="G65" i="2" s="1"/>
  <c r="G6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7" i="2"/>
  <c r="G6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7" i="2"/>
  <c r="F6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8" i="2"/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8" i="2"/>
  <c r="E7" i="2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7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8" i="2"/>
  <c r="D30" i="1"/>
  <c r="D31" i="1"/>
  <c r="D32" i="1"/>
  <c r="D33" i="1"/>
  <c r="D34" i="1"/>
  <c r="D35" i="1"/>
  <c r="D36" i="1"/>
  <c r="D37" i="1"/>
  <c r="D38" i="1"/>
  <c r="D39" i="1"/>
  <c r="D40" i="1"/>
  <c r="D41" i="1"/>
  <c r="D29" i="1"/>
  <c r="D21" i="1"/>
  <c r="C21" i="1"/>
  <c r="B21" i="1"/>
  <c r="I18" i="1"/>
  <c r="G18" i="1"/>
  <c r="F18" i="1"/>
  <c r="E18" i="1"/>
  <c r="I17" i="1"/>
  <c r="G17" i="1"/>
  <c r="F17" i="1"/>
  <c r="E17" i="1"/>
  <c r="I16" i="1"/>
  <c r="G16" i="1"/>
  <c r="F16" i="1"/>
  <c r="E16" i="1"/>
  <c r="I15" i="1"/>
  <c r="J15" i="1" s="1"/>
  <c r="G15" i="1"/>
  <c r="H15" i="1" s="1"/>
  <c r="F15" i="1"/>
  <c r="E15" i="1"/>
  <c r="I14" i="1"/>
  <c r="J14" i="1" s="1"/>
  <c r="G14" i="1"/>
  <c r="H14" i="1" s="1"/>
  <c r="F14" i="1"/>
  <c r="E14" i="1"/>
  <c r="I13" i="1"/>
  <c r="J13" i="1" s="1"/>
  <c r="G13" i="1"/>
  <c r="H13" i="1" s="1"/>
  <c r="F13" i="1"/>
  <c r="E13" i="1"/>
  <c r="I12" i="1"/>
  <c r="G12" i="1"/>
  <c r="F12" i="1"/>
  <c r="E12" i="1"/>
  <c r="I11" i="1"/>
  <c r="J11" i="1" s="1"/>
  <c r="G11" i="1"/>
  <c r="H11" i="1" s="1"/>
  <c r="F11" i="1"/>
  <c r="E11" i="1"/>
  <c r="I10" i="1"/>
  <c r="G10" i="1"/>
  <c r="F10" i="1"/>
  <c r="E10" i="1"/>
  <c r="I9" i="1"/>
  <c r="G9" i="1"/>
  <c r="F9" i="1"/>
  <c r="E9" i="1"/>
  <c r="I8" i="1"/>
  <c r="J8" i="1" s="1"/>
  <c r="J19" i="1" s="1"/>
  <c r="C23" i="1" s="1"/>
  <c r="C24" i="1" s="1"/>
  <c r="G8" i="1"/>
  <c r="H8" i="1" s="1"/>
  <c r="F8" i="1"/>
  <c r="E8" i="1"/>
  <c r="I7" i="1"/>
  <c r="G7" i="1"/>
  <c r="F7" i="1"/>
  <c r="E7" i="1"/>
  <c r="I6" i="1"/>
  <c r="G6" i="1"/>
  <c r="F6" i="1"/>
  <c r="E6" i="1"/>
  <c r="E21" i="1" s="1"/>
  <c r="B22" i="1" s="1"/>
  <c r="I30" i="1" l="1"/>
  <c r="I31" i="1" s="1"/>
  <c r="I28" i="1"/>
  <c r="F21" i="1"/>
  <c r="C22" i="1" s="1"/>
  <c r="C25" i="1" s="1"/>
  <c r="H19" i="1"/>
  <c r="B23" i="1" s="1"/>
  <c r="B24" i="1" s="1"/>
  <c r="B25" i="1" s="1"/>
  <c r="I32" i="1" l="1"/>
  <c r="I29" i="1"/>
  <c r="I33" i="1" s="1"/>
</calcChain>
</file>

<file path=xl/sharedStrings.xml><?xml version="1.0" encoding="utf-8"?>
<sst xmlns="http://schemas.openxmlformats.org/spreadsheetml/2006/main" count="44" uniqueCount="40">
  <si>
    <t>Sortino Ratio</t>
  </si>
  <si>
    <t>month</t>
  </si>
  <si>
    <t>Found</t>
  </si>
  <si>
    <t>Benchmark</t>
  </si>
  <si>
    <t>Target</t>
  </si>
  <si>
    <t>Rp-T</t>
  </si>
  <si>
    <t>Rm-T</t>
  </si>
  <si>
    <t>Downside deviation</t>
  </si>
  <si>
    <t>Sortino ratio</t>
  </si>
  <si>
    <t>Information ratio</t>
  </si>
  <si>
    <t>Difference Rf-Rb</t>
  </si>
  <si>
    <t>Information Ratio</t>
  </si>
  <si>
    <t>Mese</t>
  </si>
  <si>
    <t>Fondo</t>
  </si>
  <si>
    <t>Differenze al quadrato</t>
  </si>
  <si>
    <t>Rm-T se Rm&lt;T</t>
  </si>
  <si>
    <t>Rendim medio aritm</t>
  </si>
  <si>
    <t>Extra rendimento medio ann.</t>
  </si>
  <si>
    <t>Downside deviation ann.</t>
  </si>
  <si>
    <t>Tracking Risk</t>
  </si>
  <si>
    <t>Rp-T se Rp&lt;T</t>
  </si>
  <si>
    <t>Somma</t>
  </si>
  <si>
    <t>Valore aggiunto</t>
  </si>
  <si>
    <t>Valore aggiunto annualizzato</t>
  </si>
  <si>
    <t xml:space="preserve"> Tracking Risk annualizzato</t>
  </si>
  <si>
    <t>Information Ratio annualizzato</t>
  </si>
  <si>
    <t>Drawdowm, Max Drawndown, Ulcer Index e Martin Ratio</t>
  </si>
  <si>
    <t>Data</t>
  </si>
  <si>
    <t>Valore</t>
  </si>
  <si>
    <t>Rendimento</t>
  </si>
  <si>
    <t>Ricchezza cumulata</t>
  </si>
  <si>
    <t>T crescita</t>
  </si>
  <si>
    <t>Massimo relativo</t>
  </si>
  <si>
    <t>Drawdown %</t>
  </si>
  <si>
    <t>Max Drowdown</t>
  </si>
  <si>
    <t>Ulcer Index</t>
  </si>
  <si>
    <t>DD^2</t>
  </si>
  <si>
    <t>Rendim Risk Free</t>
  </si>
  <si>
    <t>Martin ratio</t>
  </si>
  <si>
    <t>Rendim medio fondo 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</si>
</sst>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%"/>
    <numFmt numFmtId="165" formatCode="0.000"/>
    <numFmt numFmtId="166" formatCode="0.0000000"/>
    <numFmt numFmtId="167" formatCode="0.00000"/>
    <numFmt numFmtId="168" formatCode="0.0000000E+00"/>
    <numFmt numFmtId="169" formatCode="0.0000%"/>
    <numFmt numFmtId="170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/>
    </xf>
    <xf numFmtId="167" fontId="3" fillId="4" borderId="1" xfId="1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9" fontId="3" fillId="4" borderId="1" xfId="1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Rendimento Benchmark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Foglio1!$A$29:$A$41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Foglio1!$C$29:$C$41</c:f>
              <c:numCache>
                <c:formatCode>0.00%</c:formatCode>
                <c:ptCount val="13"/>
                <c:pt idx="0">
                  <c:v>5.7599999999999998E-2</c:v>
                </c:pt>
                <c:pt idx="1">
                  <c:v>4.1799999999999997E-2</c:v>
                </c:pt>
                <c:pt idx="2">
                  <c:v>-3.1099999999999999E-2</c:v>
                </c:pt>
                <c:pt idx="3">
                  <c:v>0.04</c:v>
                </c:pt>
                <c:pt idx="4">
                  <c:v>3.8699999999999998E-2</c:v>
                </c:pt>
                <c:pt idx="5">
                  <c:v>-2.3599999999999999E-2</c:v>
                </c:pt>
                <c:pt idx="6">
                  <c:v>5.5500000000000001E-2</c:v>
                </c:pt>
                <c:pt idx="7">
                  <c:v>-3.1199999999999999E-2</c:v>
                </c:pt>
                <c:pt idx="8">
                  <c:v>-5.0000000000000001E-3</c:v>
                </c:pt>
                <c:pt idx="9">
                  <c:v>-2.7400000000000001E-2</c:v>
                </c:pt>
                <c:pt idx="10">
                  <c:v>6.3299999999999995E-2</c:v>
                </c:pt>
                <c:pt idx="11">
                  <c:v>2.0299999999999999E-2</c:v>
                </c:pt>
                <c:pt idx="12">
                  <c:v>5.8900000000000001E-2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B-483C-87EA-773DFFCDB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30040"/>
        <c:axId val="436630368"/>
      </c:barChart>
      <c:catAx>
        <c:axId val="43663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630368"/>
        <c:crosses val="autoZero"/>
        <c:auto val="1"/>
        <c:lblAlgn val="ctr"/>
        <c:lblOffset val="100"/>
        <c:noMultiLvlLbl val="0"/>
      </c:catAx>
      <c:valAx>
        <c:axId val="43663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63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Rendimento Fondo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20603674540682"/>
          <c:y val="0.18795129775444733"/>
          <c:w val="0.85334951881014875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Foglio1!$A$29:$A$41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Foglio1!$B$29:$B$41</c:f>
              <c:numCache>
                <c:formatCode>0.00%</c:formatCode>
                <c:ptCount val="13"/>
                <c:pt idx="0">
                  <c:v>7.0000000000000007E-2</c:v>
                </c:pt>
                <c:pt idx="1">
                  <c:v>0.05</c:v>
                </c:pt>
                <c:pt idx="2">
                  <c:v>-0.04</c:v>
                </c:pt>
                <c:pt idx="3">
                  <c:v>4.4999999999999998E-2</c:v>
                </c:pt>
                <c:pt idx="4">
                  <c:v>0.04</c:v>
                </c:pt>
                <c:pt idx="5">
                  <c:v>-0.03</c:v>
                </c:pt>
                <c:pt idx="6">
                  <c:v>0.08</c:v>
                </c:pt>
                <c:pt idx="7">
                  <c:v>1E-3</c:v>
                </c:pt>
                <c:pt idx="8">
                  <c:v>0.01</c:v>
                </c:pt>
                <c:pt idx="9">
                  <c:v>-0.05</c:v>
                </c:pt>
                <c:pt idx="10">
                  <c:v>0.02</c:v>
                </c:pt>
                <c:pt idx="11">
                  <c:v>0.04</c:v>
                </c:pt>
                <c:pt idx="1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E-4EF0-8D61-FD154FA5C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042776"/>
        <c:axId val="434048024"/>
      </c:barChart>
      <c:catAx>
        <c:axId val="43404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048024"/>
        <c:crosses val="autoZero"/>
        <c:auto val="1"/>
        <c:lblAlgn val="ctr"/>
        <c:lblOffset val="100"/>
        <c:noMultiLvlLbl val="0"/>
      </c:catAx>
      <c:valAx>
        <c:axId val="43404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04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Ricchezza cumulata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Foglio2!$A$7:$A$60</c:f>
              <c:numCache>
                <c:formatCode>m/d/yyyy</c:formatCode>
                <c:ptCount val="54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</c:numCache>
            </c:numRef>
          </c:cat>
          <c:val>
            <c:numRef>
              <c:f>Foglio2!$E$7:$E$60</c:f>
              <c:numCache>
                <c:formatCode>General</c:formatCode>
                <c:ptCount val="54"/>
                <c:pt idx="0">
                  <c:v>1</c:v>
                </c:pt>
                <c:pt idx="1">
                  <c:v>1.0178571428571428</c:v>
                </c:pt>
                <c:pt idx="2">
                  <c:v>0.9642857142857143</c:v>
                </c:pt>
                <c:pt idx="3">
                  <c:v>0.9642857142857143</c:v>
                </c:pt>
                <c:pt idx="4">
                  <c:v>0.9642857142857143</c:v>
                </c:pt>
                <c:pt idx="5">
                  <c:v>1.0249999999999999</c:v>
                </c:pt>
                <c:pt idx="6">
                  <c:v>1.0392857142857144</c:v>
                </c:pt>
                <c:pt idx="7">
                  <c:v>1.0267857142857144</c:v>
                </c:pt>
                <c:pt idx="8">
                  <c:v>1.2500000000000002</c:v>
                </c:pt>
                <c:pt idx="9">
                  <c:v>1.5196428571428575</c:v>
                </c:pt>
                <c:pt idx="10">
                  <c:v>1.4125000000000003</c:v>
                </c:pt>
                <c:pt idx="11">
                  <c:v>1.4142857142857146</c:v>
                </c:pt>
                <c:pt idx="12">
                  <c:v>1.4142857142857146</c:v>
                </c:pt>
                <c:pt idx="13">
                  <c:v>1.4142857142857146</c:v>
                </c:pt>
                <c:pt idx="14">
                  <c:v>1.4303571428571433</c:v>
                </c:pt>
                <c:pt idx="15">
                  <c:v>1.4357142857142862</c:v>
                </c:pt>
                <c:pt idx="16">
                  <c:v>1.5000000000000004</c:v>
                </c:pt>
                <c:pt idx="17">
                  <c:v>0.89285714285714313</c:v>
                </c:pt>
                <c:pt idx="18">
                  <c:v>1.0535714285714288</c:v>
                </c:pt>
                <c:pt idx="19">
                  <c:v>1.0607142857142859</c:v>
                </c:pt>
                <c:pt idx="20">
                  <c:v>1.0625000000000002</c:v>
                </c:pt>
                <c:pt idx="21">
                  <c:v>1.0696428571428573</c:v>
                </c:pt>
                <c:pt idx="22">
                  <c:v>1.1071428571428574</c:v>
                </c:pt>
                <c:pt idx="23">
                  <c:v>1.142857142857143</c:v>
                </c:pt>
                <c:pt idx="24">
                  <c:v>1.1607142857142858</c:v>
                </c:pt>
                <c:pt idx="25">
                  <c:v>1.2142857142857144</c:v>
                </c:pt>
                <c:pt idx="26">
                  <c:v>1.2321428571428572</c:v>
                </c:pt>
                <c:pt idx="27">
                  <c:v>1.2500000000000002</c:v>
                </c:pt>
                <c:pt idx="28">
                  <c:v>1.4553571428571432</c:v>
                </c:pt>
                <c:pt idx="29">
                  <c:v>1.4714285714285718</c:v>
                </c:pt>
                <c:pt idx="30">
                  <c:v>1.4464285714285718</c:v>
                </c:pt>
                <c:pt idx="31">
                  <c:v>1.5535714285714288</c:v>
                </c:pt>
                <c:pt idx="32">
                  <c:v>1.6071428571428574</c:v>
                </c:pt>
                <c:pt idx="33">
                  <c:v>1.642857142857143</c:v>
                </c:pt>
                <c:pt idx="34">
                  <c:v>1.6785714285714288</c:v>
                </c:pt>
                <c:pt idx="35">
                  <c:v>1.5535714285714288</c:v>
                </c:pt>
                <c:pt idx="36">
                  <c:v>1.5892857142857144</c:v>
                </c:pt>
                <c:pt idx="37">
                  <c:v>1.5964285714285715</c:v>
                </c:pt>
                <c:pt idx="38">
                  <c:v>1.5982142857142858</c:v>
                </c:pt>
                <c:pt idx="39">
                  <c:v>1.6</c:v>
                </c:pt>
                <c:pt idx="40">
                  <c:v>1.6071428571428574</c:v>
                </c:pt>
                <c:pt idx="41">
                  <c:v>1.6339285714285716</c:v>
                </c:pt>
                <c:pt idx="42">
                  <c:v>1.6875000000000002</c:v>
                </c:pt>
                <c:pt idx="43">
                  <c:v>1.6964285714285718</c:v>
                </c:pt>
                <c:pt idx="44">
                  <c:v>1.691071428571429</c:v>
                </c:pt>
                <c:pt idx="45">
                  <c:v>1.691071428571429</c:v>
                </c:pt>
                <c:pt idx="46">
                  <c:v>1.6964285714285718</c:v>
                </c:pt>
                <c:pt idx="47">
                  <c:v>1.7160714285714291</c:v>
                </c:pt>
                <c:pt idx="48">
                  <c:v>1.721428571428572</c:v>
                </c:pt>
                <c:pt idx="49">
                  <c:v>1.7500000000000004</c:v>
                </c:pt>
                <c:pt idx="50">
                  <c:v>1.7392857142857148</c:v>
                </c:pt>
                <c:pt idx="51">
                  <c:v>1.7589285714285718</c:v>
                </c:pt>
                <c:pt idx="52">
                  <c:v>1.767857142857143</c:v>
                </c:pt>
                <c:pt idx="53">
                  <c:v>1.785714285714286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7-40D2-A432-A0B697651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933616"/>
        <c:axId val="339934600"/>
      </c:areaChart>
      <c:dateAx>
        <c:axId val="339933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934600"/>
        <c:crosses val="autoZero"/>
        <c:auto val="1"/>
        <c:lblOffset val="100"/>
        <c:baseTimeUnit val="days"/>
      </c:dateAx>
      <c:valAx>
        <c:axId val="33993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93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593725</xdr:colOff>
      <xdr:row>48</xdr:row>
      <xdr:rowOff>168275</xdr:rowOff>
    </xdr:from>
    <xdr:to>
      <xdr:col>11</xdr:col>
      <xdr:colOff>104775</xdr:colOff>
      <xdr:row>63</xdr:row>
      <xdr:rowOff>149225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44702BA-DD38-4164-B753-2C282EFF7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</xdr:colOff>
      <xdr:row>33</xdr:row>
      <xdr:rowOff>180975</xdr:rowOff>
    </xdr:from>
    <xdr:to>
      <xdr:col>11</xdr:col>
      <xdr:colOff>123825</xdr:colOff>
      <xdr:row>48</xdr:row>
      <xdr:rowOff>161925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82D1208-9221-4179-8F01-D8D2040FE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574675</xdr:colOff>
      <xdr:row>45</xdr:row>
      <xdr:rowOff>15875</xdr:rowOff>
    </xdr:from>
    <xdr:to>
      <xdr:col>16</xdr:col>
      <xdr:colOff>269875</xdr:colOff>
      <xdr:row>59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A38AAA2-9C24-4B25-95C5-24F85691A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27D4-00A8-48EB-BDA1-EE930D8B61AA}">
  <dimension ref="A1:P41"/>
  <sheetViews>
    <sheetView topLeftCell="A17" workbookViewId="0">
      <selection activeCell="N18" sqref="N17:N18"/>
    </sheetView>
  </sheetViews>
  <sheetFormatPr defaultRowHeight="14.5" x14ac:dyDescent="0.35"/>
  <cols>
    <col min="1" max="1" width="27.1796875" bestFit="1" customWidth="1"/>
    <col min="3" max="3" width="10.1796875" bestFit="1" customWidth="1"/>
    <col min="7" max="7" width="11.26953125" customWidth="1"/>
    <col min="8" max="8" width="16.1796875" customWidth="1"/>
    <col min="9" max="9" width="14.08984375" customWidth="1"/>
    <col min="10" max="10" width="13.453125" customWidth="1"/>
  </cols>
  <sheetData>
    <row r="1" spans="1:16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35">
      <c r="A3" s="26" t="s">
        <v>12</v>
      </c>
      <c r="B3" s="25" t="s">
        <v>13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13</v>
      </c>
      <c r="H3" s="26"/>
      <c r="I3" s="26" t="s">
        <v>3</v>
      </c>
      <c r="J3" s="26"/>
      <c r="K3" s="3"/>
      <c r="L3" s="3"/>
      <c r="M3" s="3"/>
      <c r="N3" s="3"/>
      <c r="O3" s="3"/>
      <c r="P3" s="3"/>
    </row>
    <row r="4" spans="1:16" x14ac:dyDescent="0.35">
      <c r="A4" s="26"/>
      <c r="B4" s="25"/>
      <c r="C4" s="26"/>
      <c r="D4" s="26"/>
      <c r="E4" s="26"/>
      <c r="F4" s="26"/>
      <c r="G4" s="25" t="s">
        <v>20</v>
      </c>
      <c r="H4" s="25" t="s">
        <v>14</v>
      </c>
      <c r="I4" s="26" t="s">
        <v>15</v>
      </c>
      <c r="J4" s="25" t="s">
        <v>14</v>
      </c>
      <c r="K4" s="3"/>
      <c r="L4" s="3"/>
      <c r="M4" s="3"/>
      <c r="N4" s="3"/>
      <c r="O4" s="3"/>
      <c r="P4" s="3"/>
    </row>
    <row r="5" spans="1:16" x14ac:dyDescent="0.35">
      <c r="A5" s="26"/>
      <c r="B5" s="25"/>
      <c r="C5" s="26"/>
      <c r="D5" s="26"/>
      <c r="E5" s="26"/>
      <c r="F5" s="26"/>
      <c r="G5" s="25"/>
      <c r="H5" s="25"/>
      <c r="I5" s="26"/>
      <c r="J5" s="25"/>
      <c r="K5" s="3"/>
      <c r="L5" s="3"/>
      <c r="M5" s="3"/>
      <c r="N5" s="3"/>
      <c r="O5" s="3"/>
      <c r="P5" s="3"/>
    </row>
    <row r="6" spans="1:16" x14ac:dyDescent="0.35">
      <c r="A6" s="1">
        <v>1</v>
      </c>
      <c r="B6" s="2">
        <v>7.0000000000000007E-2</v>
      </c>
      <c r="C6" s="2">
        <v>5.7599999999999998E-2</v>
      </c>
      <c r="D6" s="2">
        <v>1.2E-2</v>
      </c>
      <c r="E6" s="2">
        <f t="shared" ref="E6:E18" si="0">B6-D6</f>
        <v>5.800000000000001E-2</v>
      </c>
      <c r="F6" s="2">
        <f>C6-D6</f>
        <v>4.5600000000000002E-2</v>
      </c>
      <c r="G6" s="4" t="b">
        <f t="shared" ref="G6:G18" si="1">IF(B6&lt;D6,D6-B6)</f>
        <v>0</v>
      </c>
      <c r="H6" s="4"/>
      <c r="I6" s="4" t="b">
        <f>IF(C6&lt;D6,D6-C6)</f>
        <v>0</v>
      </c>
      <c r="J6" s="4"/>
      <c r="K6" s="3"/>
      <c r="L6" s="3"/>
      <c r="M6" s="3"/>
      <c r="N6" s="3"/>
      <c r="O6" s="3"/>
      <c r="P6" s="3"/>
    </row>
    <row r="7" spans="1:16" x14ac:dyDescent="0.35">
      <c r="A7" s="1">
        <v>2</v>
      </c>
      <c r="B7" s="2">
        <v>0.05</v>
      </c>
      <c r="C7" s="2">
        <v>4.1799999999999997E-2</v>
      </c>
      <c r="D7" s="2">
        <v>1.2E-2</v>
      </c>
      <c r="E7" s="2">
        <f t="shared" si="0"/>
        <v>3.8000000000000006E-2</v>
      </c>
      <c r="F7" s="2">
        <f t="shared" ref="F7:F18" si="2">C7-D7</f>
        <v>2.9799999999999997E-2</v>
      </c>
      <c r="G7" s="4" t="b">
        <f t="shared" si="1"/>
        <v>0</v>
      </c>
      <c r="H7" s="4"/>
      <c r="I7" s="4" t="b">
        <f t="shared" ref="I7:I18" si="3">IF(C7&lt;D7,D7-C7)</f>
        <v>0</v>
      </c>
      <c r="J7" s="4"/>
      <c r="K7" s="3"/>
      <c r="L7" s="3"/>
      <c r="M7" s="3"/>
      <c r="N7" s="3"/>
      <c r="O7" s="3"/>
      <c r="P7" s="3"/>
    </row>
    <row r="8" spans="1:16" x14ac:dyDescent="0.35">
      <c r="A8" s="1">
        <v>3</v>
      </c>
      <c r="B8" s="2">
        <v>-0.04</v>
      </c>
      <c r="C8" s="2">
        <v>-3.1099999999999999E-2</v>
      </c>
      <c r="D8" s="2">
        <v>1.2E-2</v>
      </c>
      <c r="E8" s="2">
        <f t="shared" si="0"/>
        <v>-5.2000000000000005E-2</v>
      </c>
      <c r="F8" s="2">
        <f t="shared" si="2"/>
        <v>-4.3099999999999999E-2</v>
      </c>
      <c r="G8" s="4">
        <f t="shared" si="1"/>
        <v>5.2000000000000005E-2</v>
      </c>
      <c r="H8" s="4">
        <f t="shared" ref="H8:H15" si="4">(G8^2)</f>
        <v>2.7040000000000007E-3</v>
      </c>
      <c r="I8" s="4">
        <f t="shared" si="3"/>
        <v>4.3099999999999999E-2</v>
      </c>
      <c r="J8" s="4">
        <f t="shared" ref="J8:J15" si="5">I8^2</f>
        <v>1.85761E-3</v>
      </c>
      <c r="K8" s="3"/>
      <c r="L8" s="3"/>
      <c r="M8" s="3"/>
      <c r="N8" s="3"/>
      <c r="O8" s="3"/>
      <c r="P8" s="3"/>
    </row>
    <row r="9" spans="1:16" x14ac:dyDescent="0.35">
      <c r="A9" s="1">
        <v>4</v>
      </c>
      <c r="B9" s="2">
        <v>4.4999999999999998E-2</v>
      </c>
      <c r="C9" s="2">
        <v>0.04</v>
      </c>
      <c r="D9" s="2">
        <v>1.2E-2</v>
      </c>
      <c r="E9" s="2">
        <f t="shared" si="0"/>
        <v>3.3000000000000002E-2</v>
      </c>
      <c r="F9" s="2">
        <f t="shared" si="2"/>
        <v>2.8000000000000001E-2</v>
      </c>
      <c r="G9" s="4" t="b">
        <f t="shared" si="1"/>
        <v>0</v>
      </c>
      <c r="H9" s="4"/>
      <c r="I9" s="4" t="b">
        <f t="shared" si="3"/>
        <v>0</v>
      </c>
      <c r="J9" s="4"/>
      <c r="K9" s="3"/>
      <c r="L9" s="3"/>
      <c r="M9" s="3"/>
      <c r="N9" s="3"/>
      <c r="O9" s="3"/>
      <c r="P9" s="3"/>
    </row>
    <row r="10" spans="1:16" x14ac:dyDescent="0.35">
      <c r="A10" s="1">
        <v>5</v>
      </c>
      <c r="B10" s="2">
        <v>0.04</v>
      </c>
      <c r="C10" s="2">
        <v>3.8699999999999998E-2</v>
      </c>
      <c r="D10" s="2">
        <v>1.2E-2</v>
      </c>
      <c r="E10" s="2">
        <f t="shared" si="0"/>
        <v>2.8000000000000001E-2</v>
      </c>
      <c r="F10" s="2">
        <f t="shared" si="2"/>
        <v>2.6699999999999998E-2</v>
      </c>
      <c r="G10" s="4" t="b">
        <f t="shared" si="1"/>
        <v>0</v>
      </c>
      <c r="H10" s="4"/>
      <c r="I10" s="4" t="b">
        <f t="shared" si="3"/>
        <v>0</v>
      </c>
      <c r="J10" s="4"/>
      <c r="K10" s="3"/>
      <c r="L10" s="3"/>
      <c r="M10" s="3"/>
      <c r="N10" s="3"/>
      <c r="O10" s="3"/>
      <c r="P10" s="3"/>
    </row>
    <row r="11" spans="1:16" x14ac:dyDescent="0.35">
      <c r="A11" s="1">
        <v>6</v>
      </c>
      <c r="B11" s="2">
        <v>-0.03</v>
      </c>
      <c r="C11" s="2">
        <v>-2.3599999999999999E-2</v>
      </c>
      <c r="D11" s="2">
        <v>1.2E-2</v>
      </c>
      <c r="E11" s="2">
        <f t="shared" si="0"/>
        <v>-4.1999999999999996E-2</v>
      </c>
      <c r="F11" s="2">
        <f t="shared" si="2"/>
        <v>-3.56E-2</v>
      </c>
      <c r="G11" s="4">
        <f t="shared" si="1"/>
        <v>4.1999999999999996E-2</v>
      </c>
      <c r="H11" s="4">
        <f t="shared" si="4"/>
        <v>1.7639999999999997E-3</v>
      </c>
      <c r="I11" s="4">
        <f t="shared" si="3"/>
        <v>3.56E-2</v>
      </c>
      <c r="J11" s="4">
        <f t="shared" si="5"/>
        <v>1.2673599999999999E-3</v>
      </c>
      <c r="K11" s="3"/>
      <c r="L11" s="3"/>
      <c r="M11" s="3"/>
      <c r="N11" s="3"/>
      <c r="O11" s="3"/>
      <c r="P11" s="3"/>
    </row>
    <row r="12" spans="1:16" x14ac:dyDescent="0.35">
      <c r="A12" s="1">
        <v>7</v>
      </c>
      <c r="B12" s="2">
        <v>0.08</v>
      </c>
      <c r="C12" s="2">
        <v>5.5500000000000001E-2</v>
      </c>
      <c r="D12" s="2">
        <v>1.2E-2</v>
      </c>
      <c r="E12" s="2">
        <f t="shared" si="0"/>
        <v>6.8000000000000005E-2</v>
      </c>
      <c r="F12" s="2">
        <f t="shared" si="2"/>
        <v>4.3499999999999997E-2</v>
      </c>
      <c r="G12" s="4" t="b">
        <f t="shared" si="1"/>
        <v>0</v>
      </c>
      <c r="H12" s="4"/>
      <c r="I12" s="4" t="b">
        <f t="shared" si="3"/>
        <v>0</v>
      </c>
      <c r="J12" s="4"/>
      <c r="K12" s="3"/>
      <c r="L12" s="3"/>
      <c r="M12" s="3"/>
      <c r="N12" s="3"/>
      <c r="O12" s="3"/>
      <c r="P12" s="3"/>
    </row>
    <row r="13" spans="1:16" x14ac:dyDescent="0.35">
      <c r="A13" s="1">
        <v>8</v>
      </c>
      <c r="B13" s="2">
        <v>1E-3</v>
      </c>
      <c r="C13" s="2">
        <v>-3.1199999999999999E-2</v>
      </c>
      <c r="D13" s="2">
        <v>1.2E-2</v>
      </c>
      <c r="E13" s="2">
        <f t="shared" si="0"/>
        <v>-1.0999999999999999E-2</v>
      </c>
      <c r="F13" s="2">
        <f t="shared" si="2"/>
        <v>-4.3200000000000002E-2</v>
      </c>
      <c r="G13" s="4">
        <f t="shared" si="1"/>
        <v>1.0999999999999999E-2</v>
      </c>
      <c r="H13" s="4">
        <f t="shared" si="4"/>
        <v>1.2099999999999999E-4</v>
      </c>
      <c r="I13" s="4">
        <f t="shared" si="3"/>
        <v>4.3200000000000002E-2</v>
      </c>
      <c r="J13" s="4">
        <f t="shared" si="5"/>
        <v>1.8662400000000001E-3</v>
      </c>
      <c r="K13" s="3"/>
      <c r="L13" s="3"/>
      <c r="M13" s="3"/>
      <c r="N13" s="3"/>
      <c r="O13" s="3"/>
      <c r="P13" s="3"/>
    </row>
    <row r="14" spans="1:16" x14ac:dyDescent="0.35">
      <c r="A14" s="1">
        <v>9</v>
      </c>
      <c r="B14" s="2">
        <v>0.01</v>
      </c>
      <c r="C14" s="2">
        <v>-5.0000000000000001E-3</v>
      </c>
      <c r="D14" s="2">
        <v>1.2E-2</v>
      </c>
      <c r="E14" s="2">
        <f t="shared" si="0"/>
        <v>-2E-3</v>
      </c>
      <c r="F14" s="2">
        <f t="shared" si="2"/>
        <v>-1.7000000000000001E-2</v>
      </c>
      <c r="G14" s="4">
        <f t="shared" si="1"/>
        <v>2E-3</v>
      </c>
      <c r="H14" s="4">
        <f t="shared" si="4"/>
        <v>3.9999999999999998E-6</v>
      </c>
      <c r="I14" s="4">
        <f t="shared" si="3"/>
        <v>1.7000000000000001E-2</v>
      </c>
      <c r="J14" s="4">
        <f t="shared" si="5"/>
        <v>2.8900000000000003E-4</v>
      </c>
      <c r="K14" s="3"/>
      <c r="L14" s="3"/>
      <c r="M14" s="3"/>
      <c r="N14" s="3"/>
      <c r="O14" s="3"/>
      <c r="P14" s="3"/>
    </row>
    <row r="15" spans="1:16" x14ac:dyDescent="0.35">
      <c r="A15" s="1">
        <v>10</v>
      </c>
      <c r="B15" s="2">
        <v>-0.05</v>
      </c>
      <c r="C15" s="2">
        <v>-2.7400000000000001E-2</v>
      </c>
      <c r="D15" s="2">
        <v>1.2E-2</v>
      </c>
      <c r="E15" s="2">
        <f t="shared" si="0"/>
        <v>-6.2E-2</v>
      </c>
      <c r="F15" s="2">
        <f t="shared" si="2"/>
        <v>-3.9400000000000004E-2</v>
      </c>
      <c r="G15" s="4">
        <f t="shared" si="1"/>
        <v>6.2E-2</v>
      </c>
      <c r="H15" s="4">
        <f t="shared" si="4"/>
        <v>3.8439999999999998E-3</v>
      </c>
      <c r="I15" s="4">
        <f t="shared" si="3"/>
        <v>3.9400000000000004E-2</v>
      </c>
      <c r="J15" s="4">
        <f t="shared" si="5"/>
        <v>1.5523600000000005E-3</v>
      </c>
      <c r="K15" s="3"/>
      <c r="L15" s="3"/>
      <c r="M15" s="3"/>
      <c r="N15" s="3"/>
      <c r="O15" s="3"/>
      <c r="P15" s="3"/>
    </row>
    <row r="16" spans="1:16" x14ac:dyDescent="0.35">
      <c r="A16" s="1">
        <v>11</v>
      </c>
      <c r="B16" s="2">
        <v>0.02</v>
      </c>
      <c r="C16" s="2">
        <v>6.3299999999999995E-2</v>
      </c>
      <c r="D16" s="2">
        <v>1.2E-2</v>
      </c>
      <c r="E16" s="2">
        <f t="shared" si="0"/>
        <v>8.0000000000000002E-3</v>
      </c>
      <c r="F16" s="2">
        <f t="shared" si="2"/>
        <v>5.1299999999999998E-2</v>
      </c>
      <c r="G16" s="4" t="b">
        <f t="shared" si="1"/>
        <v>0</v>
      </c>
      <c r="H16" s="4"/>
      <c r="I16" s="4" t="b">
        <f t="shared" si="3"/>
        <v>0</v>
      </c>
      <c r="J16" s="4"/>
      <c r="K16" s="3"/>
      <c r="L16" s="3"/>
      <c r="M16" s="3"/>
      <c r="N16" s="3"/>
      <c r="O16" s="3"/>
      <c r="P16" s="3"/>
    </row>
    <row r="17" spans="1:16" x14ac:dyDescent="0.35">
      <c r="A17" s="1">
        <v>12</v>
      </c>
      <c r="B17" s="2">
        <v>0.04</v>
      </c>
      <c r="C17" s="2">
        <v>2.0299999999999999E-2</v>
      </c>
      <c r="D17" s="2">
        <v>1.2E-2</v>
      </c>
      <c r="E17" s="2">
        <f t="shared" si="0"/>
        <v>2.8000000000000001E-2</v>
      </c>
      <c r="F17" s="2">
        <f t="shared" si="2"/>
        <v>8.2999999999999984E-3</v>
      </c>
      <c r="G17" s="4" t="b">
        <f t="shared" si="1"/>
        <v>0</v>
      </c>
      <c r="H17" s="4"/>
      <c r="I17" s="4" t="b">
        <f t="shared" si="3"/>
        <v>0</v>
      </c>
      <c r="J17" s="4"/>
      <c r="K17" s="3"/>
      <c r="L17" s="3"/>
      <c r="M17" s="3"/>
      <c r="N17" s="3"/>
      <c r="O17" s="3"/>
      <c r="P17" s="3"/>
    </row>
    <row r="18" spans="1:16" x14ac:dyDescent="0.35">
      <c r="A18" s="1">
        <v>13</v>
      </c>
      <c r="B18" s="2">
        <v>7.0000000000000007E-2</v>
      </c>
      <c r="C18" s="2">
        <v>5.8900000000000001E-2</v>
      </c>
      <c r="D18" s="2">
        <v>1.2E-2</v>
      </c>
      <c r="E18" s="2">
        <f t="shared" si="0"/>
        <v>5.800000000000001E-2</v>
      </c>
      <c r="F18" s="2">
        <f t="shared" si="2"/>
        <v>4.6899999999999997E-2</v>
      </c>
      <c r="G18" s="4" t="b">
        <f t="shared" si="1"/>
        <v>0</v>
      </c>
      <c r="H18" s="4"/>
      <c r="I18" s="4" t="b">
        <f t="shared" si="3"/>
        <v>0</v>
      </c>
      <c r="J18" s="4"/>
      <c r="K18" s="3"/>
      <c r="L18" s="3"/>
      <c r="M18" s="3"/>
      <c r="N18" s="3"/>
      <c r="O18" s="3"/>
      <c r="P18" s="3"/>
    </row>
    <row r="19" spans="1:16" x14ac:dyDescent="0.35">
      <c r="A19" s="3"/>
      <c r="B19" s="3"/>
      <c r="C19" s="3"/>
      <c r="D19" s="3"/>
      <c r="E19" s="3"/>
      <c r="F19" s="3"/>
      <c r="G19" s="1" t="s">
        <v>21</v>
      </c>
      <c r="H19" s="4">
        <f>SUM(H8:H15)</f>
        <v>8.4370000000000001E-3</v>
      </c>
      <c r="I19" s="3"/>
      <c r="J19" s="4">
        <f>SUM(J6:J17)</f>
        <v>6.8325700000000014E-3</v>
      </c>
      <c r="K19" s="3"/>
      <c r="L19" s="3"/>
      <c r="M19" s="3"/>
      <c r="N19" s="3"/>
      <c r="O19" s="3"/>
      <c r="P19" s="3"/>
    </row>
    <row r="20" spans="1:16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5">
      <c r="A21" s="1" t="s">
        <v>16</v>
      </c>
      <c r="B21" s="5">
        <f>AVERAGE(B6:B18)</f>
        <v>2.3538461538461543E-2</v>
      </c>
      <c r="C21" s="5">
        <f>AVERAGE(C6:C18)</f>
        <v>1.9830769230769228E-2</v>
      </c>
      <c r="D21" s="5">
        <f>AVERAGE(D6:D18)</f>
        <v>1.2E-2</v>
      </c>
      <c r="E21" s="5">
        <f>AVERAGE(E6:E18)</f>
        <v>1.1538461538461541E-2</v>
      </c>
      <c r="F21" s="5">
        <f>AVERAGE(F6:F18)</f>
        <v>7.830769230769228E-3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35">
      <c r="A22" s="1" t="s">
        <v>17</v>
      </c>
      <c r="B22" s="2">
        <f>E21*12</f>
        <v>0.1384615384615385</v>
      </c>
      <c r="C22" s="2">
        <f>F21*12</f>
        <v>9.3969230769230735E-2</v>
      </c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5">
      <c r="A23" s="1" t="s">
        <v>7</v>
      </c>
      <c r="B23" s="7">
        <f>(H19/13)^0.5</f>
        <v>2.5475478405713993E-2</v>
      </c>
      <c r="C23" s="2">
        <f>(J19/13)^0.5</f>
        <v>2.2925581948825373E-2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35">
      <c r="A24" s="1" t="s">
        <v>18</v>
      </c>
      <c r="B24" s="7">
        <f>B23*(12^0.5)</f>
        <v>8.8249645891640832E-2</v>
      </c>
      <c r="C24" s="2">
        <f>C23*(12^0.5)</f>
        <v>7.9416545456898927E-2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35">
      <c r="A25" s="1" t="s">
        <v>8</v>
      </c>
      <c r="B25" s="8">
        <f>B22/B24</f>
        <v>1.5689755699592425</v>
      </c>
      <c r="C25" s="8">
        <f>C22/C24</f>
        <v>1.1832450055414443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35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35">
      <c r="A28" s="1" t="s">
        <v>1</v>
      </c>
      <c r="B28" s="1" t="s">
        <v>2</v>
      </c>
      <c r="C28" s="1" t="s">
        <v>3</v>
      </c>
      <c r="D28" s="26" t="s">
        <v>10</v>
      </c>
      <c r="E28" s="26"/>
      <c r="F28" s="3"/>
      <c r="G28" s="26" t="s">
        <v>22</v>
      </c>
      <c r="H28" s="26"/>
      <c r="I28" s="2">
        <f>SUM(D29:D41)/COUNT(A29:A41)</f>
        <v>3.7076923076923098E-3</v>
      </c>
      <c r="J28" s="3"/>
      <c r="K28" s="3"/>
      <c r="L28" s="3"/>
      <c r="M28" s="3"/>
      <c r="N28" s="3"/>
      <c r="O28" s="3"/>
      <c r="P28" s="3"/>
    </row>
    <row r="29" spans="1:16" x14ac:dyDescent="0.35">
      <c r="A29" s="1">
        <v>1</v>
      </c>
      <c r="B29" s="2">
        <v>7.0000000000000007E-2</v>
      </c>
      <c r="C29" s="2">
        <v>5.7599999999999998E-2</v>
      </c>
      <c r="D29" s="29">
        <f>B29-C29</f>
        <v>1.2400000000000008E-2</v>
      </c>
      <c r="E29" s="29"/>
      <c r="F29" s="3"/>
      <c r="G29" s="26" t="s">
        <v>23</v>
      </c>
      <c r="H29" s="26"/>
      <c r="I29" s="2">
        <f>I28*12</f>
        <v>4.449230769230772E-2</v>
      </c>
      <c r="J29" s="3"/>
      <c r="K29" s="3"/>
      <c r="L29" s="3"/>
      <c r="M29" s="3"/>
      <c r="N29" s="3"/>
      <c r="O29" s="3"/>
      <c r="P29" s="3"/>
    </row>
    <row r="30" spans="1:16" x14ac:dyDescent="0.35">
      <c r="A30" s="1">
        <v>2</v>
      </c>
      <c r="B30" s="2">
        <v>0.05</v>
      </c>
      <c r="C30" s="2">
        <v>4.1799999999999997E-2</v>
      </c>
      <c r="D30" s="29">
        <f t="shared" ref="D30:D41" si="6">B30-C30</f>
        <v>8.2000000000000059E-3</v>
      </c>
      <c r="E30" s="29"/>
      <c r="F30" s="3"/>
      <c r="G30" s="26" t="s">
        <v>19</v>
      </c>
      <c r="H30" s="26"/>
      <c r="I30" s="2">
        <f>STDEVP(D29:D41)</f>
        <v>1.9509739640200283E-2</v>
      </c>
      <c r="J30" s="3"/>
      <c r="K30" s="3"/>
      <c r="L30" s="3"/>
      <c r="M30" s="3"/>
      <c r="N30" s="3"/>
      <c r="O30" s="3"/>
      <c r="P30" s="3"/>
    </row>
    <row r="31" spans="1:16" x14ac:dyDescent="0.35">
      <c r="A31" s="1">
        <v>3</v>
      </c>
      <c r="B31" s="2">
        <v>-0.04</v>
      </c>
      <c r="C31" s="2">
        <v>-3.1099999999999999E-2</v>
      </c>
      <c r="D31" s="29">
        <f t="shared" si="6"/>
        <v>-8.9000000000000017E-3</v>
      </c>
      <c r="E31" s="29"/>
      <c r="F31" s="3"/>
      <c r="G31" s="26" t="s">
        <v>24</v>
      </c>
      <c r="H31" s="26"/>
      <c r="I31" s="2">
        <f>I30*(12^0.5)</f>
        <v>6.7583720598534874E-2</v>
      </c>
      <c r="J31" s="3"/>
      <c r="K31" s="3"/>
      <c r="L31" s="3"/>
      <c r="M31" s="3"/>
      <c r="N31" s="3"/>
      <c r="O31" s="3"/>
      <c r="P31" s="3"/>
    </row>
    <row r="32" spans="1:16" x14ac:dyDescent="0.35">
      <c r="A32" s="1">
        <v>4</v>
      </c>
      <c r="B32" s="2">
        <v>4.4999999999999998E-2</v>
      </c>
      <c r="C32" s="2">
        <v>0.04</v>
      </c>
      <c r="D32" s="29">
        <f t="shared" si="6"/>
        <v>4.9999999999999975E-3</v>
      </c>
      <c r="E32" s="29"/>
      <c r="F32" s="3"/>
      <c r="G32" s="26" t="s">
        <v>9</v>
      </c>
      <c r="H32" s="26"/>
      <c r="I32" s="9">
        <f>I28/I30</f>
        <v>0.19004314645247861</v>
      </c>
      <c r="J32" s="3"/>
      <c r="K32" s="3"/>
      <c r="L32" s="3"/>
      <c r="M32" s="3"/>
      <c r="N32" s="3"/>
      <c r="O32" s="3"/>
      <c r="P32" s="3"/>
    </row>
    <row r="33" spans="1:16" x14ac:dyDescent="0.35">
      <c r="A33" s="1">
        <v>5</v>
      </c>
      <c r="B33" s="2">
        <v>0.04</v>
      </c>
      <c r="C33" s="2">
        <v>3.8699999999999998E-2</v>
      </c>
      <c r="D33" s="29">
        <f t="shared" si="6"/>
        <v>1.3000000000000025E-3</v>
      </c>
      <c r="E33" s="29"/>
      <c r="F33" s="3"/>
      <c r="G33" s="26" t="s">
        <v>25</v>
      </c>
      <c r="H33" s="26"/>
      <c r="I33" s="10">
        <f>I29/I31</f>
        <v>0.6583287705718921</v>
      </c>
      <c r="J33" s="3"/>
      <c r="K33" s="3"/>
      <c r="L33" s="3"/>
      <c r="M33" s="3"/>
      <c r="N33" s="3"/>
      <c r="O33" s="3"/>
      <c r="P33" s="3"/>
    </row>
    <row r="34" spans="1:16" x14ac:dyDescent="0.35">
      <c r="A34" s="1">
        <v>6</v>
      </c>
      <c r="B34" s="2">
        <v>-0.03</v>
      </c>
      <c r="C34" s="2">
        <v>-2.3599999999999999E-2</v>
      </c>
      <c r="D34" s="29">
        <f t="shared" si="6"/>
        <v>-6.3999999999999994E-3</v>
      </c>
      <c r="E34" s="2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35">
      <c r="A35" s="1">
        <v>7</v>
      </c>
      <c r="B35" s="2">
        <v>0.08</v>
      </c>
      <c r="C35" s="2">
        <v>5.5500000000000001E-2</v>
      </c>
      <c r="D35" s="29">
        <f t="shared" si="6"/>
        <v>2.4500000000000001E-2</v>
      </c>
      <c r="E35" s="29"/>
      <c r="F35" s="3"/>
      <c r="G35" s="28"/>
      <c r="H35" s="28"/>
      <c r="I35" s="11"/>
      <c r="J35" s="3"/>
      <c r="K35" s="3"/>
      <c r="L35" s="3"/>
      <c r="M35" s="3"/>
      <c r="N35" s="3"/>
      <c r="O35" s="3"/>
      <c r="P35" s="3"/>
    </row>
    <row r="36" spans="1:16" x14ac:dyDescent="0.35">
      <c r="A36" s="1">
        <v>8</v>
      </c>
      <c r="B36" s="2">
        <v>1E-3</v>
      </c>
      <c r="C36" s="2">
        <v>-3.1199999999999999E-2</v>
      </c>
      <c r="D36" s="29">
        <f t="shared" si="6"/>
        <v>3.2199999999999999E-2</v>
      </c>
      <c r="E36" s="29"/>
      <c r="F36" s="3"/>
      <c r="G36" s="3"/>
      <c r="H36" s="6"/>
      <c r="I36" s="3"/>
      <c r="J36" s="3"/>
      <c r="K36" s="3"/>
      <c r="L36" s="3"/>
      <c r="M36" s="3"/>
      <c r="N36" s="3"/>
      <c r="O36" s="3"/>
      <c r="P36" s="3"/>
    </row>
    <row r="37" spans="1:16" x14ac:dyDescent="0.35">
      <c r="A37" s="1">
        <v>9</v>
      </c>
      <c r="B37" s="2">
        <v>0.01</v>
      </c>
      <c r="C37" s="2">
        <v>-5.0000000000000001E-3</v>
      </c>
      <c r="D37" s="29">
        <f t="shared" si="6"/>
        <v>1.4999999999999999E-2</v>
      </c>
      <c r="E37" s="29"/>
      <c r="F37" s="3"/>
      <c r="G37" s="3"/>
      <c r="H37" s="6"/>
      <c r="I37" s="3"/>
      <c r="J37" s="3"/>
      <c r="K37" s="3"/>
      <c r="L37" s="3"/>
      <c r="M37" s="3"/>
      <c r="N37" s="3"/>
      <c r="O37" s="3"/>
      <c r="P37" s="3"/>
    </row>
    <row r="38" spans="1:16" x14ac:dyDescent="0.35">
      <c r="A38" s="1">
        <v>10</v>
      </c>
      <c r="B38" s="2">
        <v>-0.05</v>
      </c>
      <c r="C38" s="2">
        <v>-2.7400000000000001E-2</v>
      </c>
      <c r="D38" s="29">
        <f t="shared" si="6"/>
        <v>-2.2600000000000002E-2</v>
      </c>
      <c r="E38" s="29"/>
      <c r="F38" s="3"/>
      <c r="G38" s="3"/>
      <c r="H38" s="6"/>
      <c r="I38" s="3"/>
      <c r="J38" s="3"/>
      <c r="K38" s="3"/>
      <c r="L38" s="3"/>
      <c r="M38" s="3"/>
      <c r="N38" s="3"/>
      <c r="O38" s="3"/>
      <c r="P38" s="3"/>
    </row>
    <row r="39" spans="1:16" x14ac:dyDescent="0.35">
      <c r="A39" s="1">
        <v>11</v>
      </c>
      <c r="B39" s="2">
        <v>0.02</v>
      </c>
      <c r="C39" s="2">
        <v>6.3299999999999995E-2</v>
      </c>
      <c r="D39" s="29">
        <f t="shared" si="6"/>
        <v>-4.3299999999999991E-2</v>
      </c>
      <c r="E39" s="29"/>
      <c r="F39" s="3"/>
      <c r="G39" s="3"/>
      <c r="H39" s="6"/>
      <c r="I39" s="3"/>
      <c r="J39" s="3"/>
      <c r="K39" s="3"/>
      <c r="L39" s="3"/>
      <c r="M39" s="3"/>
      <c r="N39" s="3"/>
      <c r="O39" s="3"/>
      <c r="P39" s="3"/>
    </row>
    <row r="40" spans="1:16" x14ac:dyDescent="0.35">
      <c r="A40" s="1">
        <v>12</v>
      </c>
      <c r="B40" s="2">
        <v>0.04</v>
      </c>
      <c r="C40" s="2">
        <v>2.0299999999999999E-2</v>
      </c>
      <c r="D40" s="29">
        <f t="shared" si="6"/>
        <v>1.9700000000000002E-2</v>
      </c>
      <c r="E40" s="29"/>
      <c r="F40" s="3"/>
      <c r="G40" s="3"/>
      <c r="H40" s="6"/>
      <c r="I40" s="3"/>
      <c r="J40" s="3"/>
      <c r="K40" s="3"/>
      <c r="L40" s="3"/>
      <c r="M40" s="3"/>
      <c r="N40" s="3"/>
      <c r="O40" s="3"/>
      <c r="P40" s="3"/>
    </row>
    <row r="41" spans="1:16" x14ac:dyDescent="0.35">
      <c r="A41" s="1">
        <v>13</v>
      </c>
      <c r="B41" s="2">
        <v>7.0000000000000007E-2</v>
      </c>
      <c r="C41" s="2">
        <v>5.8900000000000001E-2</v>
      </c>
      <c r="D41" s="29">
        <f t="shared" si="6"/>
        <v>1.1100000000000006E-2</v>
      </c>
      <c r="E41" s="29"/>
      <c r="F41" s="3"/>
      <c r="G41" s="3"/>
      <c r="H41" s="6"/>
      <c r="I41" s="3"/>
      <c r="J41" s="3"/>
      <c r="K41" s="3"/>
      <c r="L41" s="3"/>
      <c r="M41" s="3"/>
      <c r="N41" s="3"/>
      <c r="O41" s="3"/>
      <c r="P41" s="3"/>
    </row>
  </sheetData>
  <mergeCells count="35">
    <mergeCell ref="D40:E40"/>
    <mergeCell ref="D41:E41"/>
    <mergeCell ref="D28:E28"/>
    <mergeCell ref="D34:E34"/>
    <mergeCell ref="D35:E35"/>
    <mergeCell ref="D36:E36"/>
    <mergeCell ref="D37:E37"/>
    <mergeCell ref="D38:E38"/>
    <mergeCell ref="D39:E39"/>
    <mergeCell ref="G35:H35"/>
    <mergeCell ref="G31:H31"/>
    <mergeCell ref="G30:H30"/>
    <mergeCell ref="G33:H33"/>
    <mergeCell ref="D29:E29"/>
    <mergeCell ref="D30:E30"/>
    <mergeCell ref="D31:E31"/>
    <mergeCell ref="D32:E32"/>
    <mergeCell ref="D33:E33"/>
    <mergeCell ref="G29:H29"/>
    <mergeCell ref="G32:H32"/>
    <mergeCell ref="J4:J5"/>
    <mergeCell ref="A26:P27"/>
    <mergeCell ref="G3:H3"/>
    <mergeCell ref="I3:J3"/>
    <mergeCell ref="A3:A5"/>
    <mergeCell ref="B3:B5"/>
    <mergeCell ref="C3:C5"/>
    <mergeCell ref="D3:D5"/>
    <mergeCell ref="E3:E5"/>
    <mergeCell ref="F3:F5"/>
    <mergeCell ref="A1:P2"/>
    <mergeCell ref="G4:G5"/>
    <mergeCell ref="H4:H5"/>
    <mergeCell ref="I4:I5"/>
    <mergeCell ref="G28:H28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4A5E-E1C2-470A-BE20-7D4EF7A2A2A8}">
  <dimension ref="A1:R66"/>
  <sheetViews>
    <sheetView tabSelected="1" topLeftCell="A45" workbookViewId="0">
      <selection activeCell="G13" activeCellId="2" sqref="A7:A60 G7:G13 G13:G60"/>
    </sheetView>
  </sheetViews>
  <sheetFormatPr defaultRowHeight="14.5" x14ac:dyDescent="0.35"/>
  <cols>
    <col min="1" max="1" width="10.453125" style="12" bestFit="1" customWidth="1"/>
    <col min="2" max="2" width="8.7265625" style="12"/>
    <col min="3" max="3" width="12" style="12" customWidth="1"/>
    <col min="4" max="4" width="19.08984375" style="12" customWidth="1"/>
    <col min="5" max="5" width="13.26953125" style="12" customWidth="1"/>
    <col min="6" max="6" width="23.36328125" style="12" bestFit="1" customWidth="1"/>
    <col min="7" max="7" width="11.90625" style="12" customWidth="1"/>
    <col min="8" max="8" width="16.1796875" style="12" customWidth="1"/>
    <col min="9" max="16384" width="8.7265625" style="12"/>
  </cols>
  <sheetData>
    <row r="1" spans="1:18" x14ac:dyDescent="0.3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1:18" ht="14.5" customHeight="1" x14ac:dyDescent="0.35">
      <c r="D4" s="13"/>
    </row>
    <row r="5" spans="1:18" x14ac:dyDescent="0.35">
      <c r="A5" s="26" t="s">
        <v>27</v>
      </c>
      <c r="B5" s="26" t="s">
        <v>28</v>
      </c>
      <c r="C5" s="26" t="s">
        <v>29</v>
      </c>
      <c r="D5" s="25" t="s">
        <v>31</v>
      </c>
      <c r="E5" s="25" t="s">
        <v>30</v>
      </c>
      <c r="F5" s="25" t="s">
        <v>32</v>
      </c>
      <c r="G5" s="25" t="s">
        <v>33</v>
      </c>
      <c r="H5" s="26" t="s">
        <v>36</v>
      </c>
    </row>
    <row r="6" spans="1:18" x14ac:dyDescent="0.35">
      <c r="A6" s="26"/>
      <c r="B6" s="26"/>
      <c r="C6" s="26"/>
      <c r="D6" s="25"/>
      <c r="E6" s="25"/>
      <c r="F6" s="25"/>
      <c r="G6" s="25"/>
      <c r="H6" s="26"/>
    </row>
    <row r="7" spans="1:18" x14ac:dyDescent="0.35">
      <c r="A7" s="14">
        <v>43466</v>
      </c>
      <c r="B7" s="4">
        <v>560</v>
      </c>
      <c r="C7" s="4">
        <v>0</v>
      </c>
      <c r="D7" s="4">
        <f>1+C7</f>
        <v>1</v>
      </c>
      <c r="E7" s="15">
        <f>D7</f>
        <v>1</v>
      </c>
      <c r="F7" s="4">
        <v>1</v>
      </c>
      <c r="G7" s="7">
        <f>(E7-F7)/F7</f>
        <v>0</v>
      </c>
      <c r="H7" s="4">
        <f>G7^2</f>
        <v>0</v>
      </c>
    </row>
    <row r="8" spans="1:18" x14ac:dyDescent="0.35">
      <c r="A8" s="14">
        <v>43467</v>
      </c>
      <c r="B8" s="4">
        <v>570</v>
      </c>
      <c r="C8" s="16">
        <f>(B8-B7)/B7</f>
        <v>1.7857142857142856E-2</v>
      </c>
      <c r="D8" s="4">
        <f t="shared" ref="D8:D60" si="0">1+C8</f>
        <v>1.0178571428571428</v>
      </c>
      <c r="E8" s="4">
        <f>E7*D8</f>
        <v>1.0178571428571428</v>
      </c>
      <c r="F8" s="17">
        <f>MAX($E$8:E8)</f>
        <v>1.0178571428571428</v>
      </c>
      <c r="G8" s="7">
        <f t="shared" ref="G8:G60" si="1">(E8-F8)/F8</f>
        <v>0</v>
      </c>
      <c r="H8" s="4">
        <f t="shared" ref="H8:H60" si="2">G8^2</f>
        <v>0</v>
      </c>
    </row>
    <row r="9" spans="1:18" x14ac:dyDescent="0.35">
      <c r="A9" s="14">
        <v>43468</v>
      </c>
      <c r="B9" s="4">
        <v>540</v>
      </c>
      <c r="C9" s="16">
        <f t="shared" ref="C9:C60" si="3">(B9-B8)/B8</f>
        <v>-5.2631578947368418E-2</v>
      </c>
      <c r="D9" s="4">
        <f t="shared" si="0"/>
        <v>0.94736842105263164</v>
      </c>
      <c r="E9" s="4">
        <f t="shared" ref="E9:E60" si="4">E8*D9</f>
        <v>0.9642857142857143</v>
      </c>
      <c r="F9" s="17">
        <f>MAX($E$8:E9)</f>
        <v>1.0178571428571428</v>
      </c>
      <c r="G9" s="7">
        <f t="shared" si="1"/>
        <v>-5.2631578947368349E-2</v>
      </c>
      <c r="H9" s="4">
        <f t="shared" si="2"/>
        <v>2.770083102493067E-3</v>
      </c>
    </row>
    <row r="10" spans="1:18" x14ac:dyDescent="0.35">
      <c r="A10" s="14">
        <v>43469</v>
      </c>
      <c r="B10" s="4">
        <v>540</v>
      </c>
      <c r="C10" s="16">
        <f t="shared" si="3"/>
        <v>0</v>
      </c>
      <c r="D10" s="4">
        <f t="shared" si="0"/>
        <v>1</v>
      </c>
      <c r="E10" s="4">
        <f t="shared" si="4"/>
        <v>0.9642857142857143</v>
      </c>
      <c r="F10" s="17">
        <f>MAX($E$8:E10)</f>
        <v>1.0178571428571428</v>
      </c>
      <c r="G10" s="7">
        <f t="shared" si="1"/>
        <v>-5.2631578947368349E-2</v>
      </c>
      <c r="H10" s="4">
        <f t="shared" si="2"/>
        <v>2.770083102493067E-3</v>
      </c>
    </row>
    <row r="11" spans="1:18" x14ac:dyDescent="0.35">
      <c r="A11" s="14">
        <v>43470</v>
      </c>
      <c r="B11" s="4">
        <v>540</v>
      </c>
      <c r="C11" s="16">
        <f t="shared" si="3"/>
        <v>0</v>
      </c>
      <c r="D11" s="4">
        <f t="shared" si="0"/>
        <v>1</v>
      </c>
      <c r="E11" s="4">
        <f t="shared" si="4"/>
        <v>0.9642857142857143</v>
      </c>
      <c r="F11" s="17">
        <f>MAX($E$8:E11)</f>
        <v>1.0178571428571428</v>
      </c>
      <c r="G11" s="7">
        <f t="shared" si="1"/>
        <v>-5.2631578947368349E-2</v>
      </c>
      <c r="H11" s="4">
        <f t="shared" si="2"/>
        <v>2.770083102493067E-3</v>
      </c>
    </row>
    <row r="12" spans="1:18" x14ac:dyDescent="0.35">
      <c r="A12" s="14">
        <v>43471</v>
      </c>
      <c r="B12" s="4">
        <v>574</v>
      </c>
      <c r="C12" s="16">
        <f t="shared" si="3"/>
        <v>6.2962962962962957E-2</v>
      </c>
      <c r="D12" s="4">
        <f t="shared" si="0"/>
        <v>1.0629629629629629</v>
      </c>
      <c r="E12" s="4">
        <f t="shared" si="4"/>
        <v>1.0249999999999999</v>
      </c>
      <c r="F12" s="17">
        <f>MAX($E$8:E12)</f>
        <v>1.0249999999999999</v>
      </c>
      <c r="G12" s="7">
        <f t="shared" si="1"/>
        <v>0</v>
      </c>
      <c r="H12" s="4">
        <f t="shared" si="2"/>
        <v>0</v>
      </c>
    </row>
    <row r="13" spans="1:18" x14ac:dyDescent="0.35">
      <c r="A13" s="14">
        <v>43472</v>
      </c>
      <c r="B13" s="4">
        <v>582</v>
      </c>
      <c r="C13" s="16">
        <f t="shared" si="3"/>
        <v>1.3937282229965157E-2</v>
      </c>
      <c r="D13" s="4">
        <f t="shared" si="0"/>
        <v>1.0139372822299653</v>
      </c>
      <c r="E13" s="4">
        <f t="shared" si="4"/>
        <v>1.0392857142857144</v>
      </c>
      <c r="F13" s="17">
        <f>MAX($E$8:E13)</f>
        <v>1.0392857142857144</v>
      </c>
      <c r="G13" s="7">
        <f t="shared" si="1"/>
        <v>0</v>
      </c>
      <c r="H13" s="4">
        <f t="shared" si="2"/>
        <v>0</v>
      </c>
    </row>
    <row r="14" spans="1:18" x14ac:dyDescent="0.35">
      <c r="A14" s="14">
        <v>43473</v>
      </c>
      <c r="B14" s="4">
        <v>575</v>
      </c>
      <c r="C14" s="16">
        <f t="shared" si="3"/>
        <v>-1.2027491408934709E-2</v>
      </c>
      <c r="D14" s="4">
        <f t="shared" si="0"/>
        <v>0.98797250859106533</v>
      </c>
      <c r="E14" s="4">
        <f t="shared" si="4"/>
        <v>1.0267857142857144</v>
      </c>
      <c r="F14" s="17">
        <f>MAX($E$8:E14)</f>
        <v>1.0392857142857144</v>
      </c>
      <c r="G14" s="7">
        <f t="shared" si="1"/>
        <v>-1.2027491408934663E-2</v>
      </c>
      <c r="H14" s="4">
        <f t="shared" si="2"/>
        <v>1.4466054959199714E-4</v>
      </c>
    </row>
    <row r="15" spans="1:18" x14ac:dyDescent="0.35">
      <c r="A15" s="14">
        <v>43474</v>
      </c>
      <c r="B15" s="4">
        <v>700</v>
      </c>
      <c r="C15" s="16">
        <f t="shared" si="3"/>
        <v>0.21739130434782608</v>
      </c>
      <c r="D15" s="4">
        <f t="shared" si="0"/>
        <v>1.2173913043478262</v>
      </c>
      <c r="E15" s="4">
        <f t="shared" si="4"/>
        <v>1.2500000000000002</v>
      </c>
      <c r="F15" s="17">
        <f>MAX($E$8:E15)</f>
        <v>1.2500000000000002</v>
      </c>
      <c r="G15" s="7">
        <f t="shared" si="1"/>
        <v>0</v>
      </c>
      <c r="H15" s="4">
        <f t="shared" si="2"/>
        <v>0</v>
      </c>
    </row>
    <row r="16" spans="1:18" x14ac:dyDescent="0.35">
      <c r="A16" s="14">
        <v>43475</v>
      </c>
      <c r="B16" s="4">
        <v>851</v>
      </c>
      <c r="C16" s="16">
        <f t="shared" si="3"/>
        <v>0.21571428571428572</v>
      </c>
      <c r="D16" s="4">
        <f t="shared" si="0"/>
        <v>1.2157142857142857</v>
      </c>
      <c r="E16" s="4">
        <f t="shared" si="4"/>
        <v>1.5196428571428575</v>
      </c>
      <c r="F16" s="17">
        <f>MAX($E$8:E16)</f>
        <v>1.5196428571428575</v>
      </c>
      <c r="G16" s="7">
        <f t="shared" si="1"/>
        <v>0</v>
      </c>
      <c r="H16" s="4">
        <f t="shared" si="2"/>
        <v>0</v>
      </c>
    </row>
    <row r="17" spans="1:8" x14ac:dyDescent="0.35">
      <c r="A17" s="14">
        <v>43476</v>
      </c>
      <c r="B17" s="4">
        <v>791</v>
      </c>
      <c r="C17" s="16">
        <f t="shared" si="3"/>
        <v>-7.0505287896592245E-2</v>
      </c>
      <c r="D17" s="4">
        <f t="shared" si="0"/>
        <v>0.92949471210340773</v>
      </c>
      <c r="E17" s="4">
        <f t="shared" si="4"/>
        <v>1.4125000000000003</v>
      </c>
      <c r="F17" s="17">
        <f>MAX($E$8:E17)</f>
        <v>1.5196428571428575</v>
      </c>
      <c r="G17" s="7">
        <f t="shared" si="1"/>
        <v>-7.0505287896592272E-2</v>
      </c>
      <c r="H17" s="4">
        <f t="shared" si="2"/>
        <v>4.9709956213813611E-3</v>
      </c>
    </row>
    <row r="18" spans="1:8" x14ac:dyDescent="0.35">
      <c r="A18" s="14">
        <v>43477</v>
      </c>
      <c r="B18" s="4">
        <v>792</v>
      </c>
      <c r="C18" s="16">
        <f t="shared" si="3"/>
        <v>1.2642225031605564E-3</v>
      </c>
      <c r="D18" s="4">
        <f t="shared" si="0"/>
        <v>1.0012642225031605</v>
      </c>
      <c r="E18" s="4">
        <f t="shared" si="4"/>
        <v>1.4142857142857146</v>
      </c>
      <c r="F18" s="17">
        <f>MAX($E$8:E18)</f>
        <v>1.5196428571428575</v>
      </c>
      <c r="G18" s="7">
        <f t="shared" si="1"/>
        <v>-6.9330199764982406E-2</v>
      </c>
      <c r="H18" s="4">
        <f t="shared" si="2"/>
        <v>4.8066765994523664E-3</v>
      </c>
    </row>
    <row r="19" spans="1:8" x14ac:dyDescent="0.35">
      <c r="A19" s="14">
        <v>43478</v>
      </c>
      <c r="B19" s="4">
        <v>792</v>
      </c>
      <c r="C19" s="16">
        <f t="shared" si="3"/>
        <v>0</v>
      </c>
      <c r="D19" s="4">
        <f t="shared" si="0"/>
        <v>1</v>
      </c>
      <c r="E19" s="4">
        <f t="shared" si="4"/>
        <v>1.4142857142857146</v>
      </c>
      <c r="F19" s="17">
        <f>MAX($E$8:E19)</f>
        <v>1.5196428571428575</v>
      </c>
      <c r="G19" s="7">
        <f t="shared" si="1"/>
        <v>-6.9330199764982406E-2</v>
      </c>
      <c r="H19" s="4">
        <f t="shared" si="2"/>
        <v>4.8066765994523664E-3</v>
      </c>
    </row>
    <row r="20" spans="1:8" x14ac:dyDescent="0.35">
      <c r="A20" s="14">
        <v>43479</v>
      </c>
      <c r="B20" s="4">
        <v>792</v>
      </c>
      <c r="C20" s="16">
        <f t="shared" si="3"/>
        <v>0</v>
      </c>
      <c r="D20" s="4">
        <f t="shared" si="0"/>
        <v>1</v>
      </c>
      <c r="E20" s="4">
        <f t="shared" si="4"/>
        <v>1.4142857142857146</v>
      </c>
      <c r="F20" s="17">
        <f>MAX($E$8:E20)</f>
        <v>1.5196428571428575</v>
      </c>
      <c r="G20" s="7">
        <f t="shared" si="1"/>
        <v>-6.9330199764982406E-2</v>
      </c>
      <c r="H20" s="4">
        <f t="shared" si="2"/>
        <v>4.8066765994523664E-3</v>
      </c>
    </row>
    <row r="21" spans="1:8" x14ac:dyDescent="0.35">
      <c r="A21" s="14">
        <v>43480</v>
      </c>
      <c r="B21" s="4">
        <v>801</v>
      </c>
      <c r="C21" s="16">
        <f t="shared" si="3"/>
        <v>1.1363636363636364E-2</v>
      </c>
      <c r="D21" s="4">
        <f t="shared" si="0"/>
        <v>1.0113636363636365</v>
      </c>
      <c r="E21" s="4">
        <f t="shared" si="4"/>
        <v>1.4303571428571433</v>
      </c>
      <c r="F21" s="17">
        <f>MAX($E$8:E21)</f>
        <v>1.5196428571428575</v>
      </c>
      <c r="G21" s="7">
        <f t="shared" si="1"/>
        <v>-5.8754406580493461E-2</v>
      </c>
      <c r="H21" s="4">
        <f t="shared" si="2"/>
        <v>3.4520802926259332E-3</v>
      </c>
    </row>
    <row r="22" spans="1:8" x14ac:dyDescent="0.35">
      <c r="A22" s="14">
        <v>43481</v>
      </c>
      <c r="B22" s="4">
        <v>804</v>
      </c>
      <c r="C22" s="16">
        <f t="shared" si="3"/>
        <v>3.7453183520599251E-3</v>
      </c>
      <c r="D22" s="4">
        <f t="shared" si="0"/>
        <v>1.0037453183520599</v>
      </c>
      <c r="E22" s="4">
        <f t="shared" si="4"/>
        <v>1.4357142857142862</v>
      </c>
      <c r="F22" s="17">
        <f>MAX($E$8:E22)</f>
        <v>1.5196428571428575</v>
      </c>
      <c r="G22" s="7">
        <f t="shared" si="1"/>
        <v>-5.5229142185663861E-2</v>
      </c>
      <c r="H22" s="4">
        <f t="shared" si="2"/>
        <v>3.0502581465642756E-3</v>
      </c>
    </row>
    <row r="23" spans="1:8" x14ac:dyDescent="0.35">
      <c r="A23" s="14">
        <v>43482</v>
      </c>
      <c r="B23" s="4">
        <v>840</v>
      </c>
      <c r="C23" s="16">
        <f t="shared" si="3"/>
        <v>4.4776119402985072E-2</v>
      </c>
      <c r="D23" s="4">
        <f t="shared" si="0"/>
        <v>1.044776119402985</v>
      </c>
      <c r="E23" s="4">
        <f t="shared" si="4"/>
        <v>1.5000000000000004</v>
      </c>
      <c r="F23" s="17">
        <f>MAX($E$8:E23)</f>
        <v>1.5196428571428575</v>
      </c>
      <c r="G23" s="7">
        <f t="shared" si="1"/>
        <v>-1.2925969447708529E-2</v>
      </c>
      <c r="H23" s="4">
        <f t="shared" si="2"/>
        <v>1.6708068616309434E-4</v>
      </c>
    </row>
    <row r="24" spans="1:8" x14ac:dyDescent="0.35">
      <c r="A24" s="14">
        <v>43483</v>
      </c>
      <c r="B24" s="4">
        <v>500</v>
      </c>
      <c r="C24" s="16">
        <f t="shared" si="3"/>
        <v>-0.40476190476190477</v>
      </c>
      <c r="D24" s="4">
        <f t="shared" si="0"/>
        <v>0.59523809523809523</v>
      </c>
      <c r="E24" s="4">
        <f t="shared" si="4"/>
        <v>0.89285714285714313</v>
      </c>
      <c r="F24" s="17">
        <f>MAX($E$8:E24)</f>
        <v>1.5196428571428575</v>
      </c>
      <c r="G24" s="7">
        <f t="shared" si="1"/>
        <v>-0.4124559341950646</v>
      </c>
      <c r="H24" s="4">
        <f t="shared" si="2"/>
        <v>0.17011989765272345</v>
      </c>
    </row>
    <row r="25" spans="1:8" x14ac:dyDescent="0.35">
      <c r="A25" s="14">
        <v>43484</v>
      </c>
      <c r="B25" s="4">
        <v>590</v>
      </c>
      <c r="C25" s="16">
        <f t="shared" si="3"/>
        <v>0.18</v>
      </c>
      <c r="D25" s="4">
        <f t="shared" si="0"/>
        <v>1.18</v>
      </c>
      <c r="E25" s="4">
        <f t="shared" si="4"/>
        <v>1.0535714285714288</v>
      </c>
      <c r="F25" s="17">
        <f>MAX($E$8:E25)</f>
        <v>1.5196428571428575</v>
      </c>
      <c r="G25" s="7">
        <f t="shared" si="1"/>
        <v>-0.30669800235017625</v>
      </c>
      <c r="H25" s="4">
        <f t="shared" si="2"/>
        <v>9.4063664645588713E-2</v>
      </c>
    </row>
    <row r="26" spans="1:8" x14ac:dyDescent="0.35">
      <c r="A26" s="14">
        <v>43485</v>
      </c>
      <c r="B26" s="4">
        <v>594</v>
      </c>
      <c r="C26" s="16">
        <f t="shared" si="3"/>
        <v>6.7796610169491523E-3</v>
      </c>
      <c r="D26" s="4">
        <f t="shared" si="0"/>
        <v>1.006779661016949</v>
      </c>
      <c r="E26" s="4">
        <f t="shared" si="4"/>
        <v>1.0607142857142859</v>
      </c>
      <c r="F26" s="17">
        <f>MAX($E$8:E26)</f>
        <v>1.5196428571428575</v>
      </c>
      <c r="G26" s="7">
        <f t="shared" si="1"/>
        <v>-0.30199764982373678</v>
      </c>
      <c r="H26" s="4">
        <f t="shared" si="2"/>
        <v>9.120258049906034E-2</v>
      </c>
    </row>
    <row r="27" spans="1:8" x14ac:dyDescent="0.35">
      <c r="A27" s="14">
        <v>43486</v>
      </c>
      <c r="B27" s="4">
        <v>595</v>
      </c>
      <c r="C27" s="16">
        <f t="shared" si="3"/>
        <v>1.6835016835016834E-3</v>
      </c>
      <c r="D27" s="4">
        <f t="shared" si="0"/>
        <v>1.0016835016835017</v>
      </c>
      <c r="E27" s="4">
        <f t="shared" si="4"/>
        <v>1.0625000000000002</v>
      </c>
      <c r="F27" s="17">
        <f>MAX($E$8:E27)</f>
        <v>1.5196428571428575</v>
      </c>
      <c r="G27" s="7">
        <f t="shared" si="1"/>
        <v>-0.30082256169212696</v>
      </c>
      <c r="H27" s="4">
        <f t="shared" si="2"/>
        <v>9.0494213623013534E-2</v>
      </c>
    </row>
    <row r="28" spans="1:8" x14ac:dyDescent="0.35">
      <c r="A28" s="14">
        <v>43487</v>
      </c>
      <c r="B28" s="4">
        <v>599</v>
      </c>
      <c r="C28" s="16">
        <f t="shared" si="3"/>
        <v>6.7226890756302525E-3</v>
      </c>
      <c r="D28" s="4">
        <f t="shared" si="0"/>
        <v>1.0067226890756302</v>
      </c>
      <c r="E28" s="4">
        <f t="shared" si="4"/>
        <v>1.0696428571428573</v>
      </c>
      <c r="F28" s="17">
        <f>MAX($E$8:E28)</f>
        <v>1.5196428571428575</v>
      </c>
      <c r="G28" s="7">
        <f t="shared" si="1"/>
        <v>-0.29612220916568749</v>
      </c>
      <c r="H28" s="4">
        <f t="shared" si="2"/>
        <v>8.7688362761167177E-2</v>
      </c>
    </row>
    <row r="29" spans="1:8" x14ac:dyDescent="0.35">
      <c r="A29" s="14">
        <v>43488</v>
      </c>
      <c r="B29" s="4">
        <v>620</v>
      </c>
      <c r="C29" s="16">
        <f t="shared" si="3"/>
        <v>3.5058430717863104E-2</v>
      </c>
      <c r="D29" s="4">
        <f t="shared" si="0"/>
        <v>1.0350584307178632</v>
      </c>
      <c r="E29" s="4">
        <f t="shared" si="4"/>
        <v>1.1071428571428574</v>
      </c>
      <c r="F29" s="17">
        <f>MAX($E$8:E29)</f>
        <v>1.5196428571428575</v>
      </c>
      <c r="G29" s="7">
        <f t="shared" si="1"/>
        <v>-0.27144535840188011</v>
      </c>
      <c r="H29" s="4">
        <f t="shared" si="2"/>
        <v>7.368258259792515E-2</v>
      </c>
    </row>
    <row r="30" spans="1:8" x14ac:dyDescent="0.35">
      <c r="A30" s="14">
        <v>43489</v>
      </c>
      <c r="B30" s="4">
        <v>640</v>
      </c>
      <c r="C30" s="16">
        <f t="shared" si="3"/>
        <v>3.2258064516129031E-2</v>
      </c>
      <c r="D30" s="4">
        <f t="shared" si="0"/>
        <v>1.032258064516129</v>
      </c>
      <c r="E30" s="4">
        <f t="shared" si="4"/>
        <v>1.142857142857143</v>
      </c>
      <c r="F30" s="17">
        <f>MAX($E$8:E30)</f>
        <v>1.5196428571428575</v>
      </c>
      <c r="G30" s="7">
        <f t="shared" si="1"/>
        <v>-0.24794359576968281</v>
      </c>
      <c r="H30" s="4">
        <f t="shared" si="2"/>
        <v>6.1476026683199868E-2</v>
      </c>
    </row>
    <row r="31" spans="1:8" x14ac:dyDescent="0.35">
      <c r="A31" s="14">
        <v>43490</v>
      </c>
      <c r="B31" s="4">
        <v>650</v>
      </c>
      <c r="C31" s="16">
        <f t="shared" si="3"/>
        <v>1.5625E-2</v>
      </c>
      <c r="D31" s="4">
        <f t="shared" si="0"/>
        <v>1.015625</v>
      </c>
      <c r="E31" s="4">
        <f t="shared" si="4"/>
        <v>1.1607142857142858</v>
      </c>
      <c r="F31" s="17">
        <f>MAX($E$8:E31)</f>
        <v>1.5196428571428575</v>
      </c>
      <c r="G31" s="7">
        <f t="shared" si="1"/>
        <v>-0.23619271445358414</v>
      </c>
      <c r="H31" s="4">
        <f t="shared" si="2"/>
        <v>5.5786998360952335E-2</v>
      </c>
    </row>
    <row r="32" spans="1:8" x14ac:dyDescent="0.35">
      <c r="A32" s="14">
        <v>43491</v>
      </c>
      <c r="B32" s="4">
        <v>680</v>
      </c>
      <c r="C32" s="16">
        <f t="shared" si="3"/>
        <v>4.6153846153846156E-2</v>
      </c>
      <c r="D32" s="4">
        <f t="shared" si="0"/>
        <v>1.0461538461538462</v>
      </c>
      <c r="E32" s="4">
        <f t="shared" si="4"/>
        <v>1.2142857142857144</v>
      </c>
      <c r="F32" s="17">
        <f>MAX($E$8:E32)</f>
        <v>1.5196428571428575</v>
      </c>
      <c r="G32" s="7">
        <f t="shared" si="1"/>
        <v>-0.200940070505288</v>
      </c>
      <c r="H32" s="4">
        <f t="shared" si="2"/>
        <v>4.0376911934670114E-2</v>
      </c>
    </row>
    <row r="33" spans="1:8" x14ac:dyDescent="0.35">
      <c r="A33" s="14">
        <v>43492</v>
      </c>
      <c r="B33" s="4">
        <v>690</v>
      </c>
      <c r="C33" s="16">
        <f t="shared" si="3"/>
        <v>1.4705882352941176E-2</v>
      </c>
      <c r="D33" s="4">
        <f t="shared" si="0"/>
        <v>1.0147058823529411</v>
      </c>
      <c r="E33" s="4">
        <f t="shared" si="4"/>
        <v>1.2321428571428572</v>
      </c>
      <c r="F33" s="17">
        <f>MAX($E$8:E33)</f>
        <v>1.5196428571428575</v>
      </c>
      <c r="G33" s="7">
        <f t="shared" si="1"/>
        <v>-0.18918918918918934</v>
      </c>
      <c r="H33" s="4">
        <f t="shared" si="2"/>
        <v>3.5792549306062876E-2</v>
      </c>
    </row>
    <row r="34" spans="1:8" x14ac:dyDescent="0.35">
      <c r="A34" s="14">
        <v>43493</v>
      </c>
      <c r="B34" s="4">
        <v>700</v>
      </c>
      <c r="C34" s="16">
        <f t="shared" si="3"/>
        <v>1.4492753623188406E-2</v>
      </c>
      <c r="D34" s="4">
        <f t="shared" si="0"/>
        <v>1.0144927536231885</v>
      </c>
      <c r="E34" s="4">
        <f t="shared" si="4"/>
        <v>1.2500000000000002</v>
      </c>
      <c r="F34" s="17">
        <f>MAX($E$8:E34)</f>
        <v>1.5196428571428575</v>
      </c>
      <c r="G34" s="7">
        <f t="shared" si="1"/>
        <v>-0.17743830787309053</v>
      </c>
      <c r="H34" s="4">
        <f t="shared" si="2"/>
        <v>3.1484353100865663E-2</v>
      </c>
    </row>
    <row r="35" spans="1:8" x14ac:dyDescent="0.35">
      <c r="A35" s="14">
        <v>43494</v>
      </c>
      <c r="B35" s="4">
        <v>815</v>
      </c>
      <c r="C35" s="16">
        <f t="shared" si="3"/>
        <v>0.16428571428571428</v>
      </c>
      <c r="D35" s="4">
        <f t="shared" si="0"/>
        <v>1.1642857142857144</v>
      </c>
      <c r="E35" s="4">
        <f t="shared" si="4"/>
        <v>1.4553571428571432</v>
      </c>
      <c r="F35" s="17">
        <f>MAX($E$8:E35)</f>
        <v>1.5196428571428575</v>
      </c>
      <c r="G35" s="7">
        <f t="shared" si="1"/>
        <v>-4.2303172737955329E-2</v>
      </c>
      <c r="H35" s="4">
        <f t="shared" si="2"/>
        <v>1.789558423697287E-3</v>
      </c>
    </row>
    <row r="36" spans="1:8" x14ac:dyDescent="0.35">
      <c r="A36" s="14">
        <v>43495</v>
      </c>
      <c r="B36" s="4">
        <v>824</v>
      </c>
      <c r="C36" s="16">
        <f t="shared" si="3"/>
        <v>1.1042944785276074E-2</v>
      </c>
      <c r="D36" s="4">
        <f t="shared" si="0"/>
        <v>1.011042944785276</v>
      </c>
      <c r="E36" s="4">
        <f t="shared" si="4"/>
        <v>1.4714285714285718</v>
      </c>
      <c r="F36" s="17">
        <f>MAX($E$8:E36)</f>
        <v>1.5196428571428575</v>
      </c>
      <c r="G36" s="7">
        <f t="shared" si="1"/>
        <v>-3.1727379553466536E-2</v>
      </c>
      <c r="H36" s="4">
        <f t="shared" si="2"/>
        <v>1.0066266133297265E-3</v>
      </c>
    </row>
    <row r="37" spans="1:8" x14ac:dyDescent="0.35">
      <c r="A37" s="14">
        <v>43496</v>
      </c>
      <c r="B37" s="4">
        <v>810</v>
      </c>
      <c r="C37" s="16">
        <f t="shared" si="3"/>
        <v>-1.6990291262135922E-2</v>
      </c>
      <c r="D37" s="4">
        <f t="shared" si="0"/>
        <v>0.98300970873786409</v>
      </c>
      <c r="E37" s="4">
        <f t="shared" si="4"/>
        <v>1.4464285714285718</v>
      </c>
      <c r="F37" s="17">
        <f>MAX($E$8:E37)</f>
        <v>1.5196428571428575</v>
      </c>
      <c r="G37" s="7">
        <f t="shared" si="1"/>
        <v>-4.8178613396004662E-2</v>
      </c>
      <c r="H37" s="4">
        <f t="shared" si="2"/>
        <v>2.3211787887616798E-3</v>
      </c>
    </row>
    <row r="38" spans="1:8" x14ac:dyDescent="0.35">
      <c r="A38" s="14">
        <v>43497</v>
      </c>
      <c r="B38" s="4">
        <v>870</v>
      </c>
      <c r="C38" s="16">
        <f t="shared" si="3"/>
        <v>7.407407407407407E-2</v>
      </c>
      <c r="D38" s="4">
        <f t="shared" si="0"/>
        <v>1.074074074074074</v>
      </c>
      <c r="E38" s="4">
        <f t="shared" si="4"/>
        <v>1.5535714285714288</v>
      </c>
      <c r="F38" s="17">
        <f>MAX($E$8:E38)</f>
        <v>1.5535714285714288</v>
      </c>
      <c r="G38" s="7">
        <f t="shared" si="1"/>
        <v>0</v>
      </c>
      <c r="H38" s="4">
        <f t="shared" si="2"/>
        <v>0</v>
      </c>
    </row>
    <row r="39" spans="1:8" x14ac:dyDescent="0.35">
      <c r="A39" s="14">
        <v>43498</v>
      </c>
      <c r="B39" s="4">
        <v>900</v>
      </c>
      <c r="C39" s="16">
        <f t="shared" si="3"/>
        <v>3.4482758620689655E-2</v>
      </c>
      <c r="D39" s="4">
        <f t="shared" si="0"/>
        <v>1.0344827586206897</v>
      </c>
      <c r="E39" s="4">
        <f t="shared" si="4"/>
        <v>1.6071428571428574</v>
      </c>
      <c r="F39" s="17">
        <f>MAX($E$8:E39)</f>
        <v>1.6071428571428574</v>
      </c>
      <c r="G39" s="7">
        <f t="shared" si="1"/>
        <v>0</v>
      </c>
      <c r="H39" s="4">
        <f t="shared" si="2"/>
        <v>0</v>
      </c>
    </row>
    <row r="40" spans="1:8" x14ac:dyDescent="0.35">
      <c r="A40" s="14">
        <v>43499</v>
      </c>
      <c r="B40" s="4">
        <v>920</v>
      </c>
      <c r="C40" s="16">
        <f t="shared" si="3"/>
        <v>2.2222222222222223E-2</v>
      </c>
      <c r="D40" s="4">
        <f t="shared" si="0"/>
        <v>1.0222222222222221</v>
      </c>
      <c r="E40" s="4">
        <f t="shared" si="4"/>
        <v>1.642857142857143</v>
      </c>
      <c r="F40" s="17">
        <f>MAX($E$8:E40)</f>
        <v>1.642857142857143</v>
      </c>
      <c r="G40" s="7">
        <f t="shared" si="1"/>
        <v>0</v>
      </c>
      <c r="H40" s="4">
        <f t="shared" si="2"/>
        <v>0</v>
      </c>
    </row>
    <row r="41" spans="1:8" x14ac:dyDescent="0.35">
      <c r="A41" s="14">
        <v>43500</v>
      </c>
      <c r="B41" s="4">
        <v>940</v>
      </c>
      <c r="C41" s="16">
        <f t="shared" si="3"/>
        <v>2.1739130434782608E-2</v>
      </c>
      <c r="D41" s="4">
        <f t="shared" si="0"/>
        <v>1.0217391304347827</v>
      </c>
      <c r="E41" s="4">
        <f t="shared" si="4"/>
        <v>1.6785714285714288</v>
      </c>
      <c r="F41" s="17">
        <f>MAX($E$8:E41)</f>
        <v>1.6785714285714288</v>
      </c>
      <c r="G41" s="7">
        <f t="shared" si="1"/>
        <v>0</v>
      </c>
      <c r="H41" s="4">
        <f t="shared" si="2"/>
        <v>0</v>
      </c>
    </row>
    <row r="42" spans="1:8" x14ac:dyDescent="0.35">
      <c r="A42" s="14">
        <v>43501</v>
      </c>
      <c r="B42" s="4">
        <v>870</v>
      </c>
      <c r="C42" s="16">
        <f t="shared" si="3"/>
        <v>-7.4468085106382975E-2</v>
      </c>
      <c r="D42" s="4">
        <f t="shared" si="0"/>
        <v>0.92553191489361697</v>
      </c>
      <c r="E42" s="4">
        <f t="shared" si="4"/>
        <v>1.5535714285714288</v>
      </c>
      <c r="F42" s="17">
        <f>MAX($E$8:E42)</f>
        <v>1.6785714285714288</v>
      </c>
      <c r="G42" s="7">
        <f t="shared" si="1"/>
        <v>-7.4468085106382961E-2</v>
      </c>
      <c r="H42" s="4">
        <f t="shared" si="2"/>
        <v>5.5454956994114958E-3</v>
      </c>
    </row>
    <row r="43" spans="1:8" x14ac:dyDescent="0.35">
      <c r="A43" s="14">
        <v>43502</v>
      </c>
      <c r="B43" s="4">
        <v>890</v>
      </c>
      <c r="C43" s="16">
        <f t="shared" si="3"/>
        <v>2.2988505747126436E-2</v>
      </c>
      <c r="D43" s="4">
        <f t="shared" si="0"/>
        <v>1.0229885057471264</v>
      </c>
      <c r="E43" s="4">
        <f t="shared" si="4"/>
        <v>1.5892857142857144</v>
      </c>
      <c r="F43" s="17">
        <f>MAX($E$8:E43)</f>
        <v>1.6785714285714288</v>
      </c>
      <c r="G43" s="7">
        <f t="shared" si="1"/>
        <v>-5.3191489361702197E-2</v>
      </c>
      <c r="H43" s="4">
        <f t="shared" si="2"/>
        <v>2.8293345405160783E-3</v>
      </c>
    </row>
    <row r="44" spans="1:8" x14ac:dyDescent="0.35">
      <c r="A44" s="14">
        <v>43503</v>
      </c>
      <c r="B44" s="4">
        <v>894</v>
      </c>
      <c r="C44" s="16">
        <f t="shared" si="3"/>
        <v>4.4943820224719105E-3</v>
      </c>
      <c r="D44" s="4">
        <f t="shared" si="0"/>
        <v>1.0044943820224719</v>
      </c>
      <c r="E44" s="4">
        <f t="shared" si="4"/>
        <v>1.5964285714285715</v>
      </c>
      <c r="F44" s="17">
        <f>MAX($E$8:E44)</f>
        <v>1.6785714285714288</v>
      </c>
      <c r="G44" s="7">
        <f t="shared" si="1"/>
        <v>-4.8936170212766042E-2</v>
      </c>
      <c r="H44" s="4">
        <f t="shared" si="2"/>
        <v>2.3947487550928103E-3</v>
      </c>
    </row>
    <row r="45" spans="1:8" x14ac:dyDescent="0.35">
      <c r="A45" s="14">
        <v>43504</v>
      </c>
      <c r="B45" s="4">
        <v>895</v>
      </c>
      <c r="C45" s="16">
        <f t="shared" si="3"/>
        <v>1.1185682326621924E-3</v>
      </c>
      <c r="D45" s="4">
        <f t="shared" si="0"/>
        <v>1.0011185682326622</v>
      </c>
      <c r="E45" s="4">
        <f t="shared" si="4"/>
        <v>1.5982142857142858</v>
      </c>
      <c r="F45" s="17">
        <f>MAX($E$8:E45)</f>
        <v>1.6785714285714288</v>
      </c>
      <c r="G45" s="7">
        <f t="shared" si="1"/>
        <v>-4.7872340425532005E-2</v>
      </c>
      <c r="H45" s="4">
        <f t="shared" si="2"/>
        <v>2.2917609778180257E-3</v>
      </c>
    </row>
    <row r="46" spans="1:8" x14ac:dyDescent="0.35">
      <c r="A46" s="14">
        <v>43505</v>
      </c>
      <c r="B46" s="4">
        <v>896</v>
      </c>
      <c r="C46" s="16">
        <f t="shared" si="3"/>
        <v>1.1173184357541898E-3</v>
      </c>
      <c r="D46" s="4">
        <f t="shared" si="0"/>
        <v>1.0011173184357542</v>
      </c>
      <c r="E46" s="4">
        <f t="shared" si="4"/>
        <v>1.6</v>
      </c>
      <c r="F46" s="17">
        <f>MAX($E$8:E46)</f>
        <v>1.6785714285714288</v>
      </c>
      <c r="G46" s="7">
        <f t="shared" si="1"/>
        <v>-4.6808510638297961E-2</v>
      </c>
      <c r="H46" s="4">
        <f t="shared" si="2"/>
        <v>2.1910366681756532E-3</v>
      </c>
    </row>
    <row r="47" spans="1:8" x14ac:dyDescent="0.35">
      <c r="A47" s="14">
        <v>43506</v>
      </c>
      <c r="B47" s="4">
        <v>900</v>
      </c>
      <c r="C47" s="16">
        <f t="shared" si="3"/>
        <v>4.464285714285714E-3</v>
      </c>
      <c r="D47" s="4">
        <f t="shared" si="0"/>
        <v>1.0044642857142858</v>
      </c>
      <c r="E47" s="4">
        <f t="shared" si="4"/>
        <v>1.6071428571428574</v>
      </c>
      <c r="F47" s="17">
        <f>MAX($E$8:E47)</f>
        <v>1.6785714285714288</v>
      </c>
      <c r="G47" s="7">
        <f t="shared" si="1"/>
        <v>-4.2553191489361673E-2</v>
      </c>
      <c r="H47" s="4">
        <f t="shared" si="2"/>
        <v>1.8107741059302828E-3</v>
      </c>
    </row>
    <row r="48" spans="1:8" x14ac:dyDescent="0.35">
      <c r="A48" s="14">
        <v>43507</v>
      </c>
      <c r="B48" s="4">
        <v>915</v>
      </c>
      <c r="C48" s="16">
        <f t="shared" si="3"/>
        <v>1.6666666666666666E-2</v>
      </c>
      <c r="D48" s="4">
        <f t="shared" si="0"/>
        <v>1.0166666666666666</v>
      </c>
      <c r="E48" s="4">
        <f t="shared" si="4"/>
        <v>1.6339285714285716</v>
      </c>
      <c r="F48" s="17">
        <f>MAX($E$8:E48)</f>
        <v>1.6785714285714288</v>
      </c>
      <c r="G48" s="7">
        <f t="shared" si="1"/>
        <v>-2.6595744680851099E-2</v>
      </c>
      <c r="H48" s="4">
        <f t="shared" si="2"/>
        <v>7.0733363512901957E-4</v>
      </c>
    </row>
    <row r="49" spans="1:8" x14ac:dyDescent="0.35">
      <c r="A49" s="14">
        <v>43508</v>
      </c>
      <c r="B49" s="4">
        <v>945</v>
      </c>
      <c r="C49" s="16">
        <f t="shared" si="3"/>
        <v>3.2786885245901641E-2</v>
      </c>
      <c r="D49" s="4">
        <f t="shared" si="0"/>
        <v>1.0327868852459017</v>
      </c>
      <c r="E49" s="4">
        <f t="shared" si="4"/>
        <v>1.6875000000000002</v>
      </c>
      <c r="F49" s="17">
        <f>MAX($E$8:E49)</f>
        <v>1.6875000000000002</v>
      </c>
      <c r="G49" s="7">
        <f t="shared" si="1"/>
        <v>0</v>
      </c>
      <c r="H49" s="4">
        <f t="shared" si="2"/>
        <v>0</v>
      </c>
    </row>
    <row r="50" spans="1:8" x14ac:dyDescent="0.35">
      <c r="A50" s="14">
        <v>43509</v>
      </c>
      <c r="B50" s="4">
        <v>950</v>
      </c>
      <c r="C50" s="16">
        <f t="shared" si="3"/>
        <v>5.2910052910052907E-3</v>
      </c>
      <c r="D50" s="4">
        <f t="shared" si="0"/>
        <v>1.0052910052910053</v>
      </c>
      <c r="E50" s="4">
        <f t="shared" si="4"/>
        <v>1.6964285714285718</v>
      </c>
      <c r="F50" s="17">
        <f>MAX($E$8:E50)</f>
        <v>1.6964285714285718</v>
      </c>
      <c r="G50" s="7">
        <f t="shared" si="1"/>
        <v>0</v>
      </c>
      <c r="H50" s="4">
        <f t="shared" si="2"/>
        <v>0</v>
      </c>
    </row>
    <row r="51" spans="1:8" x14ac:dyDescent="0.35">
      <c r="A51" s="14">
        <v>43510</v>
      </c>
      <c r="B51" s="4">
        <v>947</v>
      </c>
      <c r="C51" s="16">
        <f t="shared" si="3"/>
        <v>-3.1578947368421052E-3</v>
      </c>
      <c r="D51" s="4">
        <f t="shared" si="0"/>
        <v>0.99684210526315786</v>
      </c>
      <c r="E51" s="4">
        <f t="shared" si="4"/>
        <v>1.691071428571429</v>
      </c>
      <c r="F51" s="17">
        <f>MAX($E$8:E51)</f>
        <v>1.6964285714285718</v>
      </c>
      <c r="G51" s="7">
        <f t="shared" si="1"/>
        <v>-3.1578947368420935E-3</v>
      </c>
      <c r="H51" s="4">
        <f t="shared" si="2"/>
        <v>9.9722991689749957E-6</v>
      </c>
    </row>
    <row r="52" spans="1:8" x14ac:dyDescent="0.35">
      <c r="A52" s="14">
        <v>43511</v>
      </c>
      <c r="B52" s="4">
        <v>947</v>
      </c>
      <c r="C52" s="16">
        <f t="shared" si="3"/>
        <v>0</v>
      </c>
      <c r="D52" s="4">
        <f t="shared" si="0"/>
        <v>1</v>
      </c>
      <c r="E52" s="4">
        <f t="shared" si="4"/>
        <v>1.691071428571429</v>
      </c>
      <c r="F52" s="17">
        <f>MAX($E$8:E52)</f>
        <v>1.6964285714285718</v>
      </c>
      <c r="G52" s="7">
        <f t="shared" si="1"/>
        <v>-3.1578947368420935E-3</v>
      </c>
      <c r="H52" s="4">
        <f t="shared" si="2"/>
        <v>9.9722991689749957E-6</v>
      </c>
    </row>
    <row r="53" spans="1:8" x14ac:dyDescent="0.35">
      <c r="A53" s="14">
        <v>43512</v>
      </c>
      <c r="B53" s="4">
        <v>950</v>
      </c>
      <c r="C53" s="16">
        <f t="shared" si="3"/>
        <v>3.1678986272439284E-3</v>
      </c>
      <c r="D53" s="4">
        <f t="shared" si="0"/>
        <v>1.0031678986272439</v>
      </c>
      <c r="E53" s="4">
        <f t="shared" si="4"/>
        <v>1.6964285714285718</v>
      </c>
      <c r="F53" s="17">
        <f>MAX($E$8:E53)</f>
        <v>1.6964285714285718</v>
      </c>
      <c r="G53" s="7">
        <f t="shared" si="1"/>
        <v>0</v>
      </c>
      <c r="H53" s="4">
        <f t="shared" si="2"/>
        <v>0</v>
      </c>
    </row>
    <row r="54" spans="1:8" x14ac:dyDescent="0.35">
      <c r="A54" s="14">
        <v>43513</v>
      </c>
      <c r="B54" s="4">
        <v>961</v>
      </c>
      <c r="C54" s="16">
        <f t="shared" si="3"/>
        <v>1.1578947368421053E-2</v>
      </c>
      <c r="D54" s="4">
        <f t="shared" si="0"/>
        <v>1.0115789473684211</v>
      </c>
      <c r="E54" s="4">
        <f t="shared" si="4"/>
        <v>1.7160714285714291</v>
      </c>
      <c r="F54" s="17">
        <f>MAX($E$8:E54)</f>
        <v>1.7160714285714291</v>
      </c>
      <c r="G54" s="7">
        <f t="shared" si="1"/>
        <v>0</v>
      </c>
      <c r="H54" s="4">
        <f t="shared" si="2"/>
        <v>0</v>
      </c>
    </row>
    <row r="55" spans="1:8" x14ac:dyDescent="0.35">
      <c r="A55" s="14">
        <v>43514</v>
      </c>
      <c r="B55" s="4">
        <v>964</v>
      </c>
      <c r="C55" s="16">
        <f t="shared" si="3"/>
        <v>3.1217481789802288E-3</v>
      </c>
      <c r="D55" s="4">
        <f t="shared" si="0"/>
        <v>1.0031217481789803</v>
      </c>
      <c r="E55" s="4">
        <f t="shared" si="4"/>
        <v>1.721428571428572</v>
      </c>
      <c r="F55" s="17">
        <f>MAX($E$8:E55)</f>
        <v>1.721428571428572</v>
      </c>
      <c r="G55" s="7">
        <f t="shared" si="1"/>
        <v>0</v>
      </c>
      <c r="H55" s="4">
        <f t="shared" si="2"/>
        <v>0</v>
      </c>
    </row>
    <row r="56" spans="1:8" x14ac:dyDescent="0.35">
      <c r="A56" s="14">
        <v>43515</v>
      </c>
      <c r="B56" s="4">
        <v>980</v>
      </c>
      <c r="C56" s="16">
        <f t="shared" si="3"/>
        <v>1.6597510373443983E-2</v>
      </c>
      <c r="D56" s="4">
        <f t="shared" si="0"/>
        <v>1.0165975103734439</v>
      </c>
      <c r="E56" s="4">
        <f t="shared" si="4"/>
        <v>1.7500000000000004</v>
      </c>
      <c r="F56" s="17">
        <f>MAX($E$8:E56)</f>
        <v>1.7500000000000004</v>
      </c>
      <c r="G56" s="7">
        <f t="shared" si="1"/>
        <v>0</v>
      </c>
      <c r="H56" s="4">
        <f t="shared" si="2"/>
        <v>0</v>
      </c>
    </row>
    <row r="57" spans="1:8" x14ac:dyDescent="0.35">
      <c r="A57" s="14">
        <v>43516</v>
      </c>
      <c r="B57" s="4">
        <v>974</v>
      </c>
      <c r="C57" s="16">
        <f t="shared" si="3"/>
        <v>-6.1224489795918364E-3</v>
      </c>
      <c r="D57" s="4">
        <f t="shared" si="0"/>
        <v>0.9938775510204082</v>
      </c>
      <c r="E57" s="4">
        <f t="shared" si="4"/>
        <v>1.7392857142857148</v>
      </c>
      <c r="F57" s="17">
        <f>MAX($E$8:E57)</f>
        <v>1.7500000000000004</v>
      </c>
      <c r="G57" s="7">
        <f t="shared" si="1"/>
        <v>-6.122448979591813E-3</v>
      </c>
      <c r="H57" s="18">
        <f t="shared" si="2"/>
        <v>3.7484381507704831E-5</v>
      </c>
    </row>
    <row r="58" spans="1:8" x14ac:dyDescent="0.35">
      <c r="A58" s="14">
        <v>43517</v>
      </c>
      <c r="B58" s="4">
        <v>985</v>
      </c>
      <c r="C58" s="16">
        <f t="shared" si="3"/>
        <v>1.1293634496919919E-2</v>
      </c>
      <c r="D58" s="4">
        <f t="shared" si="0"/>
        <v>1.0112936344969199</v>
      </c>
      <c r="E58" s="4">
        <f t="shared" si="4"/>
        <v>1.7589285714285718</v>
      </c>
      <c r="F58" s="17">
        <f>MAX($E$8:E58)</f>
        <v>1.7589285714285718</v>
      </c>
      <c r="G58" s="7">
        <f t="shared" si="1"/>
        <v>0</v>
      </c>
      <c r="H58" s="4">
        <f t="shared" si="2"/>
        <v>0</v>
      </c>
    </row>
    <row r="59" spans="1:8" x14ac:dyDescent="0.35">
      <c r="A59" s="14">
        <v>43518</v>
      </c>
      <c r="B59" s="4">
        <v>990</v>
      </c>
      <c r="C59" s="16">
        <f t="shared" si="3"/>
        <v>5.076142131979695E-3</v>
      </c>
      <c r="D59" s="4">
        <f t="shared" si="0"/>
        <v>1.0050761421319796</v>
      </c>
      <c r="E59" s="4">
        <f t="shared" si="4"/>
        <v>1.767857142857143</v>
      </c>
      <c r="F59" s="17">
        <f>MAX($E$8:E59)</f>
        <v>1.767857142857143</v>
      </c>
      <c r="G59" s="7">
        <f t="shared" si="1"/>
        <v>0</v>
      </c>
      <c r="H59" s="4">
        <f t="shared" si="2"/>
        <v>0</v>
      </c>
    </row>
    <row r="60" spans="1:8" x14ac:dyDescent="0.35">
      <c r="A60" s="14">
        <v>43519</v>
      </c>
      <c r="B60" s="4">
        <v>1000</v>
      </c>
      <c r="C60" s="16">
        <f t="shared" si="3"/>
        <v>1.0101010101010102E-2</v>
      </c>
      <c r="D60" s="4">
        <f t="shared" si="0"/>
        <v>1.0101010101010102</v>
      </c>
      <c r="E60" s="4">
        <f t="shared" si="4"/>
        <v>1.785714285714286</v>
      </c>
      <c r="F60" s="17">
        <f>MAX($E$8:E60)</f>
        <v>1.785714285714286</v>
      </c>
      <c r="G60" s="7">
        <f t="shared" si="1"/>
        <v>0</v>
      </c>
      <c r="H60" s="4">
        <f t="shared" si="2"/>
        <v>0</v>
      </c>
    </row>
    <row r="61" spans="1:8" x14ac:dyDescent="0.35">
      <c r="A61" s="19"/>
      <c r="B61" s="3"/>
      <c r="C61" s="3"/>
      <c r="D61" s="3"/>
      <c r="E61" s="3"/>
      <c r="F61" s="1" t="s">
        <v>34</v>
      </c>
      <c r="G61" s="20">
        <f>MIN(G7:G60)</f>
        <v>-0.4124559341950646</v>
      </c>
      <c r="H61" s="3"/>
    </row>
    <row r="62" spans="1:8" x14ac:dyDescent="0.35">
      <c r="A62" s="19"/>
      <c r="B62" s="3"/>
      <c r="C62" s="3"/>
      <c r="D62" s="3"/>
      <c r="E62" s="3"/>
      <c r="F62" s="1" t="s">
        <v>35</v>
      </c>
      <c r="G62" s="20">
        <f>SQRT(SUM(H7:H60)/COUNT(H7:H60))</f>
        <v>0.1283534452317982</v>
      </c>
      <c r="H62" s="3"/>
    </row>
    <row r="63" spans="1:8" x14ac:dyDescent="0.35">
      <c r="A63" s="3"/>
      <c r="B63" s="3"/>
      <c r="C63" s="3"/>
      <c r="D63" s="3"/>
      <c r="E63" s="3"/>
      <c r="F63" s="1" t="s">
        <v>39</v>
      </c>
      <c r="G63" s="21">
        <f>AVERAGE(C7:C60)*12</f>
        <v>0.17323077196243392</v>
      </c>
      <c r="H63" s="3"/>
    </row>
    <row r="64" spans="1:8" x14ac:dyDescent="0.35">
      <c r="A64" s="3"/>
      <c r="B64" s="3"/>
      <c r="C64" s="3"/>
      <c r="D64" s="3"/>
      <c r="E64" s="3"/>
      <c r="F64" s="1" t="s">
        <v>37</v>
      </c>
      <c r="G64" s="5">
        <v>2.3400000000000001E-3</v>
      </c>
      <c r="H64" s="3"/>
    </row>
    <row r="65" spans="1:8" x14ac:dyDescent="0.35">
      <c r="A65" s="3"/>
      <c r="B65" s="3"/>
      <c r="C65" s="3"/>
      <c r="D65" s="3"/>
      <c r="E65" s="3"/>
      <c r="F65" s="1" t="s">
        <v>38</v>
      </c>
      <c r="G65" s="22">
        <f>(G63-G64)/G62</f>
        <v>1.3314077518824368</v>
      </c>
      <c r="H65" s="3"/>
    </row>
    <row r="66" spans="1:8" x14ac:dyDescent="0.35">
      <c r="G66" s="23"/>
    </row>
  </sheetData>
  <mergeCells count="9">
    <mergeCell ref="A1:R2"/>
    <mergeCell ref="A5:A6"/>
    <mergeCell ref="B5:B6"/>
    <mergeCell ref="C5:C6"/>
    <mergeCell ref="D5:D6"/>
    <mergeCell ref="E5:E6"/>
    <mergeCell ref="F5:F6"/>
    <mergeCell ref="G5:G6"/>
    <mergeCell ref="H5:H6"/>
  </mergeCells>
  <phoneticPr fontId="4" type="noConversion"/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2020-06-19T07:59:50Z</dcterms:created>
  <dcterms:modified xsi:type="dcterms:W3CDTF">2020-06-21T07:20:27Z</dcterms:modified>
</cp:coreProperties>
</file>